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F9E0" lockStructure="1" lockWindows="1"/>
  <bookViews>
    <workbookView xWindow="240" yWindow="210" windowWidth="20115" windowHeight="7935" tabRatio="649"/>
  </bookViews>
  <sheets>
    <sheet name="กรอกข้อมูลและสรุป" sheetId="3" r:id="rId1"/>
    <sheet name="ผลการวิเคราะห์" sheetId="2" r:id="rId2"/>
    <sheet name="ดอก" sheetId="1" state="hidden" r:id="rId3"/>
    <sheet name="ดอกคำนวณ" sheetId="7" state="hidden" r:id="rId4"/>
  </sheets>
  <calcPr calcId="144525"/>
</workbook>
</file>

<file path=xl/calcChain.xml><?xml version="1.0" encoding="utf-8"?>
<calcChain xmlns="http://schemas.openxmlformats.org/spreadsheetml/2006/main">
  <c r="I10" i="3" l="1"/>
  <c r="I9" i="3"/>
  <c r="I11" i="3"/>
  <c r="J11" i="3"/>
  <c r="I12" i="3"/>
  <c r="I13" i="3"/>
  <c r="I14" i="3"/>
  <c r="I15" i="3"/>
  <c r="H52" i="3"/>
  <c r="I52" i="3"/>
  <c r="J52" i="3"/>
  <c r="E52" i="3"/>
  <c r="D52" i="3"/>
  <c r="B52" i="3"/>
  <c r="C52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L23" i="2"/>
  <c r="M4" i="1" s="1"/>
  <c r="L22" i="2"/>
  <c r="M2" i="1" s="1"/>
  <c r="C18" i="2"/>
  <c r="D9" i="2"/>
  <c r="D8" i="2"/>
  <c r="D54" i="3" s="1"/>
  <c r="D64" i="3" l="1"/>
  <c r="D76" i="3"/>
  <c r="D100" i="3"/>
  <c r="D88" i="3"/>
  <c r="R3" i="2"/>
  <c r="E38" i="3" s="1"/>
  <c r="R4" i="2"/>
  <c r="E39" i="3" s="1"/>
  <c r="D98" i="3"/>
  <c r="D93" i="3"/>
  <c r="D86" i="3"/>
  <c r="D80" i="3"/>
  <c r="D73" i="3"/>
  <c r="D68" i="3"/>
  <c r="D60" i="3"/>
  <c r="D97" i="3"/>
  <c r="D92" i="3"/>
  <c r="D84" i="3"/>
  <c r="D79" i="3"/>
  <c r="D72" i="3"/>
  <c r="D66" i="3"/>
  <c r="D59" i="3"/>
  <c r="D96" i="3"/>
  <c r="D90" i="3"/>
  <c r="D83" i="3"/>
  <c r="D78" i="3"/>
  <c r="D70" i="3"/>
  <c r="D63" i="3"/>
  <c r="D58" i="3"/>
  <c r="D55" i="3"/>
  <c r="D94" i="3"/>
  <c r="D87" i="3"/>
  <c r="D82" i="3"/>
  <c r="D74" i="3"/>
  <c r="D69" i="3"/>
  <c r="D62" i="3"/>
  <c r="D56" i="3"/>
  <c r="D99" i="3"/>
  <c r="D95" i="3"/>
  <c r="D91" i="3"/>
  <c r="D85" i="3"/>
  <c r="D81" i="3"/>
  <c r="D75" i="3"/>
  <c r="D71" i="3"/>
  <c r="D67" i="3"/>
  <c r="D61" i="3"/>
  <c r="D57" i="3"/>
  <c r="Q36" i="2" l="1"/>
  <c r="L36" i="2"/>
  <c r="M36" i="2"/>
  <c r="N36" i="2"/>
  <c r="O36" i="2"/>
  <c r="P36" i="2"/>
  <c r="J37" i="2"/>
  <c r="K37" i="2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B17" i="7"/>
  <c r="E16" i="7"/>
  <c r="E15" i="7"/>
  <c r="B15" i="7"/>
  <c r="C16" i="7" s="1"/>
  <c r="E14" i="7"/>
  <c r="E13" i="7"/>
  <c r="B13" i="7"/>
  <c r="C14" i="7" s="1"/>
  <c r="E12" i="7"/>
  <c r="E11" i="7"/>
  <c r="B11" i="7"/>
  <c r="C12" i="7" s="1"/>
  <c r="E10" i="7"/>
  <c r="C10" i="7"/>
  <c r="P6" i="7"/>
  <c r="N6" i="7"/>
  <c r="M6" i="1"/>
  <c r="Q40" i="1" s="1"/>
  <c r="Q42" i="1" l="1"/>
  <c r="Q33" i="1"/>
  <c r="Q16" i="1"/>
  <c r="Q22" i="1"/>
  <c r="Q43" i="1"/>
  <c r="R43" i="1" s="1"/>
  <c r="Q48" i="1"/>
  <c r="R48" i="1" s="1"/>
  <c r="Q37" i="1"/>
  <c r="R37" i="1" s="1"/>
  <c r="Q12" i="1"/>
  <c r="L40" i="2" s="1"/>
  <c r="M77" i="2"/>
  <c r="H93" i="3" s="1"/>
  <c r="R40" i="1"/>
  <c r="L74" i="2"/>
  <c r="E32" i="3"/>
  <c r="Q21" i="1"/>
  <c r="Q26" i="1"/>
  <c r="Q29" i="1"/>
  <c r="Q34" i="1"/>
  <c r="Q24" i="1"/>
  <c r="Q27" i="1"/>
  <c r="Q32" i="1"/>
  <c r="Q35" i="1"/>
  <c r="Q19" i="1"/>
  <c r="Q15" i="1"/>
  <c r="Q11" i="1"/>
  <c r="Q45" i="1"/>
  <c r="Q36" i="1"/>
  <c r="Q31" i="1"/>
  <c r="Q20" i="1"/>
  <c r="N6" i="1"/>
  <c r="Q10" i="1"/>
  <c r="Q18" i="1"/>
  <c r="Q14" i="1"/>
  <c r="Q47" i="1"/>
  <c r="Q44" i="1"/>
  <c r="Q39" i="1"/>
  <c r="Q30" i="1"/>
  <c r="Q25" i="1"/>
  <c r="L25" i="2"/>
  <c r="R5" i="2" s="1"/>
  <c r="B29" i="7"/>
  <c r="B579" i="7" s="1"/>
  <c r="Q17" i="1"/>
  <c r="Q13" i="1"/>
  <c r="Q49" i="1"/>
  <c r="Q46" i="1"/>
  <c r="Q41" i="1"/>
  <c r="Q38" i="1"/>
  <c r="Q28" i="1"/>
  <c r="Q23" i="1"/>
  <c r="C6" i="7"/>
  <c r="C19" i="7"/>
  <c r="E41" i="3" l="1"/>
  <c r="R12" i="2"/>
  <c r="R42" i="1"/>
  <c r="M76" i="2" s="1"/>
  <c r="H92" i="3" s="1"/>
  <c r="L77" i="2"/>
  <c r="L65" i="2"/>
  <c r="L76" i="2"/>
  <c r="R16" i="1"/>
  <c r="M44" i="2" s="1"/>
  <c r="H60" i="3" s="1"/>
  <c r="B717" i="7"/>
  <c r="B625" i="7"/>
  <c r="B878" i="7"/>
  <c r="L44" i="2"/>
  <c r="L82" i="2"/>
  <c r="B740" i="7"/>
  <c r="R33" i="1"/>
  <c r="C30" i="7"/>
  <c r="B31" i="7" s="1"/>
  <c r="B303" i="7"/>
  <c r="B694" i="7"/>
  <c r="B372" i="7"/>
  <c r="B671" i="7"/>
  <c r="L69" i="2"/>
  <c r="L52" i="2"/>
  <c r="R22" i="1"/>
  <c r="B418" i="7"/>
  <c r="B349" i="7"/>
  <c r="B464" i="7"/>
  <c r="B832" i="7"/>
  <c r="B809" i="7"/>
  <c r="B395" i="7"/>
  <c r="B763" i="7"/>
  <c r="B257" i="7"/>
  <c r="B234" i="7"/>
  <c r="B165" i="7"/>
  <c r="B188" i="7"/>
  <c r="B556" i="7"/>
  <c r="B924" i="7"/>
  <c r="B119" i="7"/>
  <c r="B487" i="7"/>
  <c r="B855" i="7"/>
  <c r="B441" i="7"/>
  <c r="B96" i="7"/>
  <c r="B73" i="7"/>
  <c r="B50" i="7"/>
  <c r="B901" i="7"/>
  <c r="B280" i="7"/>
  <c r="B648" i="7"/>
  <c r="B533" i="7"/>
  <c r="B211" i="7"/>
  <c r="R12" i="1"/>
  <c r="M69" i="2"/>
  <c r="H85" i="3" s="1"/>
  <c r="R19" i="1"/>
  <c r="L47" i="2"/>
  <c r="R26" i="1"/>
  <c r="L56" i="2"/>
  <c r="R38" i="1"/>
  <c r="L70" i="2"/>
  <c r="L51" i="2"/>
  <c r="R21" i="1"/>
  <c r="M74" i="2"/>
  <c r="H90" i="3" s="1"/>
  <c r="R23" i="1"/>
  <c r="L53" i="2"/>
  <c r="L75" i="2"/>
  <c r="R41" i="1"/>
  <c r="R17" i="1"/>
  <c r="L45" i="2"/>
  <c r="L71" i="2"/>
  <c r="R39" i="1"/>
  <c r="R18" i="1"/>
  <c r="L46" i="2"/>
  <c r="R20" i="1"/>
  <c r="L50" i="2"/>
  <c r="R11" i="1"/>
  <c r="L39" i="2"/>
  <c r="R32" i="1"/>
  <c r="L64" i="2"/>
  <c r="R34" i="1"/>
  <c r="L66" i="2"/>
  <c r="L83" i="2"/>
  <c r="R49" i="1"/>
  <c r="L55" i="2"/>
  <c r="R25" i="1"/>
  <c r="R47" i="1"/>
  <c r="L81" i="2"/>
  <c r="R36" i="1"/>
  <c r="L68" i="2"/>
  <c r="R24" i="1"/>
  <c r="L54" i="2"/>
  <c r="R13" i="1"/>
  <c r="L41" i="2"/>
  <c r="R30" i="1"/>
  <c r="L62" i="2"/>
  <c r="R14" i="1"/>
  <c r="L42" i="2"/>
  <c r="R45" i="1"/>
  <c r="L79" i="2"/>
  <c r="L67" i="2"/>
  <c r="R35" i="1"/>
  <c r="M82" i="2"/>
  <c r="H98" i="3" s="1"/>
  <c r="R28" i="1"/>
  <c r="L58" i="2"/>
  <c r="R46" i="1"/>
  <c r="L80" i="2"/>
  <c r="B602" i="7"/>
  <c r="B142" i="7"/>
  <c r="B510" i="7"/>
  <c r="B326" i="7"/>
  <c r="B786" i="7"/>
  <c r="R44" i="1"/>
  <c r="L78" i="2"/>
  <c r="R10" i="1"/>
  <c r="L38" i="2"/>
  <c r="Q50" i="1"/>
  <c r="R31" i="1"/>
  <c r="L63" i="2"/>
  <c r="R15" i="1"/>
  <c r="L43" i="2"/>
  <c r="L57" i="2"/>
  <c r="R27" i="1"/>
  <c r="L59" i="2"/>
  <c r="R29" i="1"/>
  <c r="H48" i="7"/>
  <c r="H42" i="7"/>
  <c r="H39" i="7"/>
  <c r="H33" i="7"/>
  <c r="H30" i="7"/>
  <c r="H21" i="7"/>
  <c r="H20" i="7"/>
  <c r="H47" i="7"/>
  <c r="H41" i="7"/>
  <c r="H36" i="7"/>
  <c r="H29" i="7"/>
  <c r="H19" i="7"/>
  <c r="H10" i="7"/>
  <c r="H45" i="7"/>
  <c r="H44" i="7"/>
  <c r="H40" i="7"/>
  <c r="H32" i="7"/>
  <c r="H31" i="7"/>
  <c r="H28" i="7"/>
  <c r="H24" i="7"/>
  <c r="H23" i="7"/>
  <c r="H16" i="7"/>
  <c r="H13" i="7"/>
  <c r="G6" i="7"/>
  <c r="H15" i="7"/>
  <c r="H46" i="7"/>
  <c r="H35" i="7"/>
  <c r="H34" i="7"/>
  <c r="H25" i="7"/>
  <c r="H14" i="7"/>
  <c r="H11" i="7"/>
  <c r="H49" i="7"/>
  <c r="H38" i="7"/>
  <c r="H37" i="7"/>
  <c r="H26" i="7"/>
  <c r="H18" i="7"/>
  <c r="H17" i="7"/>
  <c r="H12" i="7"/>
  <c r="H43" i="7"/>
  <c r="H27" i="7"/>
  <c r="H22" i="7"/>
  <c r="J13" i="3" l="1"/>
  <c r="R14" i="2"/>
  <c r="J15" i="3" s="1"/>
  <c r="M52" i="2"/>
  <c r="H68" i="3" s="1"/>
  <c r="M65" i="2"/>
  <c r="H81" i="3" s="1"/>
  <c r="M40" i="2"/>
  <c r="H56" i="3" s="1"/>
  <c r="M38" i="2"/>
  <c r="H54" i="3" s="1"/>
  <c r="R50" i="1"/>
  <c r="M67" i="2"/>
  <c r="H83" i="3" s="1"/>
  <c r="M55" i="2"/>
  <c r="H71" i="3" s="1"/>
  <c r="M51" i="2"/>
  <c r="H67" i="3" s="1"/>
  <c r="M43" i="2"/>
  <c r="H59" i="3" s="1"/>
  <c r="M63" i="2"/>
  <c r="H79" i="3" s="1"/>
  <c r="M56" i="2"/>
  <c r="H72" i="3" s="1"/>
  <c r="M57" i="2"/>
  <c r="H73" i="3" s="1"/>
  <c r="L84" i="2"/>
  <c r="M78" i="2"/>
  <c r="H94" i="3" s="1"/>
  <c r="M80" i="2"/>
  <c r="H96" i="3" s="1"/>
  <c r="M58" i="2"/>
  <c r="H74" i="3" s="1"/>
  <c r="M79" i="2"/>
  <c r="H95" i="3" s="1"/>
  <c r="M81" i="2"/>
  <c r="H97" i="3" s="1"/>
  <c r="M66" i="2"/>
  <c r="H82" i="3" s="1"/>
  <c r="M64" i="2"/>
  <c r="H80" i="3" s="1"/>
  <c r="M39" i="2"/>
  <c r="H55" i="3" s="1"/>
  <c r="M50" i="2"/>
  <c r="H66" i="3" s="1"/>
  <c r="M46" i="2"/>
  <c r="H62" i="3" s="1"/>
  <c r="M75" i="2"/>
  <c r="H91" i="3" s="1"/>
  <c r="M70" i="2"/>
  <c r="H86" i="3" s="1"/>
  <c r="M53" i="2"/>
  <c r="H69" i="3" s="1"/>
  <c r="M45" i="2"/>
  <c r="H61" i="3" s="1"/>
  <c r="M47" i="2"/>
  <c r="H63" i="3" s="1"/>
  <c r="M59" i="2"/>
  <c r="H75" i="3" s="1"/>
  <c r="L48" i="2"/>
  <c r="L60" i="2" s="1"/>
  <c r="L72" i="2" s="1"/>
  <c r="M42" i="2"/>
  <c r="H58" i="3" s="1"/>
  <c r="M62" i="2"/>
  <c r="H78" i="3" s="1"/>
  <c r="M41" i="2"/>
  <c r="H57" i="3" s="1"/>
  <c r="M54" i="2"/>
  <c r="H70" i="3" s="1"/>
  <c r="M68" i="2"/>
  <c r="H84" i="3" s="1"/>
  <c r="M83" i="2"/>
  <c r="H99" i="3" s="1"/>
  <c r="M71" i="2"/>
  <c r="H87" i="3" s="1"/>
  <c r="H50" i="7"/>
  <c r="C32" i="7"/>
  <c r="B33" i="7" s="1"/>
  <c r="M84" i="2" l="1"/>
  <c r="M48" i="2"/>
  <c r="H64" i="3" s="1"/>
  <c r="C34" i="7"/>
  <c r="B35" i="7" s="1"/>
  <c r="M31" i="2" l="1"/>
  <c r="H100" i="3"/>
  <c r="M28" i="2"/>
  <c r="M60" i="2"/>
  <c r="H76" i="3" s="1"/>
  <c r="C36" i="7"/>
  <c r="C39" i="7" s="1"/>
  <c r="C41" i="7" s="1"/>
  <c r="B37" i="7" l="1"/>
  <c r="B51" i="7" s="1"/>
  <c r="B52" i="7" s="1"/>
  <c r="M29" i="2"/>
  <c r="M72" i="2"/>
  <c r="G10" i="7"/>
  <c r="M30" i="2" l="1"/>
  <c r="H88" i="3"/>
  <c r="S10" i="1"/>
  <c r="C52" i="7"/>
  <c r="B53" i="7" s="1"/>
  <c r="C54" i="7" s="1"/>
  <c r="B55" i="7" s="1"/>
  <c r="I10" i="7"/>
  <c r="T10" i="1" l="1"/>
  <c r="N38" i="2"/>
  <c r="U10" i="1"/>
  <c r="V10" i="1" s="1"/>
  <c r="C56" i="7"/>
  <c r="J10" i="7"/>
  <c r="Q38" i="2" l="1"/>
  <c r="J54" i="3" s="1"/>
  <c r="P38" i="2"/>
  <c r="O38" i="2"/>
  <c r="I54" i="3" s="1"/>
  <c r="L10" i="7"/>
  <c r="K10" i="7"/>
  <c r="B58" i="7"/>
  <c r="C58" i="7" l="1"/>
  <c r="C60" i="7" s="1"/>
  <c r="O10" i="7"/>
  <c r="P10" i="7" s="1"/>
  <c r="M10" i="7"/>
  <c r="A38" i="2"/>
  <c r="J38" i="2" s="1"/>
  <c r="B38" i="2"/>
  <c r="K38" i="2" s="1"/>
  <c r="A39" i="2"/>
  <c r="J39" i="2" s="1"/>
  <c r="B39" i="2"/>
  <c r="K39" i="2" s="1"/>
  <c r="A40" i="2"/>
  <c r="J40" i="2" s="1"/>
  <c r="B40" i="2"/>
  <c r="K40" i="2" s="1"/>
  <c r="A41" i="2"/>
  <c r="J41" i="2" s="1"/>
  <c r="B41" i="2"/>
  <c r="K41" i="2" s="1"/>
  <c r="A42" i="2"/>
  <c r="J42" i="2" s="1"/>
  <c r="B42" i="2"/>
  <c r="K42" i="2" s="1"/>
  <c r="A43" i="2"/>
  <c r="J43" i="2" s="1"/>
  <c r="B43" i="2"/>
  <c r="K43" i="2" s="1"/>
  <c r="A44" i="2"/>
  <c r="J44" i="2" s="1"/>
  <c r="B44" i="2"/>
  <c r="K44" i="2" s="1"/>
  <c r="A45" i="2"/>
  <c r="J45" i="2" s="1"/>
  <c r="B45" i="2"/>
  <c r="K45" i="2" s="1"/>
  <c r="A46" i="2"/>
  <c r="J46" i="2" s="1"/>
  <c r="B46" i="2"/>
  <c r="K46" i="2" s="1"/>
  <c r="A47" i="2"/>
  <c r="J47" i="2" s="1"/>
  <c r="B47" i="2"/>
  <c r="K47" i="2" s="1"/>
  <c r="A50" i="2"/>
  <c r="J50" i="2" s="1"/>
  <c r="B50" i="2"/>
  <c r="K50" i="2" s="1"/>
  <c r="A51" i="2"/>
  <c r="J51" i="2" s="1"/>
  <c r="B51" i="2"/>
  <c r="K51" i="2" s="1"/>
  <c r="A52" i="2"/>
  <c r="J52" i="2" s="1"/>
  <c r="B52" i="2"/>
  <c r="K52" i="2" s="1"/>
  <c r="A53" i="2"/>
  <c r="J53" i="2" s="1"/>
  <c r="B53" i="2"/>
  <c r="K53" i="2" s="1"/>
  <c r="A54" i="2"/>
  <c r="J54" i="2" s="1"/>
  <c r="B54" i="2"/>
  <c r="K54" i="2" s="1"/>
  <c r="A55" i="2"/>
  <c r="J55" i="2" s="1"/>
  <c r="B55" i="2"/>
  <c r="K55" i="2" s="1"/>
  <c r="A56" i="2"/>
  <c r="J56" i="2" s="1"/>
  <c r="B56" i="2"/>
  <c r="K56" i="2" s="1"/>
  <c r="A57" i="2"/>
  <c r="J57" i="2" s="1"/>
  <c r="B57" i="2"/>
  <c r="K57" i="2" s="1"/>
  <c r="A58" i="2"/>
  <c r="J58" i="2" s="1"/>
  <c r="B58" i="2"/>
  <c r="K58" i="2" s="1"/>
  <c r="A59" i="2"/>
  <c r="J59" i="2" s="1"/>
  <c r="B59" i="2"/>
  <c r="K59" i="2" s="1"/>
  <c r="A62" i="2"/>
  <c r="J62" i="2" s="1"/>
  <c r="B62" i="2"/>
  <c r="K62" i="2" s="1"/>
  <c r="A63" i="2"/>
  <c r="J63" i="2" s="1"/>
  <c r="B63" i="2"/>
  <c r="K63" i="2" s="1"/>
  <c r="A64" i="2"/>
  <c r="J64" i="2" s="1"/>
  <c r="B64" i="2"/>
  <c r="K64" i="2" s="1"/>
  <c r="A65" i="2"/>
  <c r="J65" i="2" s="1"/>
  <c r="B65" i="2"/>
  <c r="K65" i="2" s="1"/>
  <c r="A66" i="2"/>
  <c r="J66" i="2" s="1"/>
  <c r="B66" i="2"/>
  <c r="K66" i="2" s="1"/>
  <c r="A67" i="2"/>
  <c r="J67" i="2" s="1"/>
  <c r="B67" i="2"/>
  <c r="K67" i="2" s="1"/>
  <c r="A68" i="2"/>
  <c r="J68" i="2" s="1"/>
  <c r="B68" i="2"/>
  <c r="K68" i="2" s="1"/>
  <c r="A69" i="2"/>
  <c r="J69" i="2" s="1"/>
  <c r="B69" i="2"/>
  <c r="K69" i="2" s="1"/>
  <c r="A70" i="2"/>
  <c r="J70" i="2" s="1"/>
  <c r="B70" i="2"/>
  <c r="K70" i="2" s="1"/>
  <c r="A71" i="2"/>
  <c r="J71" i="2" s="1"/>
  <c r="B71" i="2"/>
  <c r="K71" i="2" s="1"/>
  <c r="A74" i="2"/>
  <c r="J74" i="2" s="1"/>
  <c r="B74" i="2"/>
  <c r="K74" i="2" s="1"/>
  <c r="A75" i="2"/>
  <c r="J75" i="2" s="1"/>
  <c r="B75" i="2"/>
  <c r="K75" i="2" s="1"/>
  <c r="A76" i="2"/>
  <c r="J76" i="2" s="1"/>
  <c r="B76" i="2"/>
  <c r="K76" i="2" s="1"/>
  <c r="A77" i="2"/>
  <c r="J77" i="2" s="1"/>
  <c r="B77" i="2"/>
  <c r="K77" i="2" s="1"/>
  <c r="A78" i="2"/>
  <c r="J78" i="2" s="1"/>
  <c r="B78" i="2"/>
  <c r="K78" i="2" s="1"/>
  <c r="A79" i="2"/>
  <c r="J79" i="2" s="1"/>
  <c r="B79" i="2"/>
  <c r="K79" i="2" s="1"/>
  <c r="A80" i="2"/>
  <c r="J80" i="2" s="1"/>
  <c r="B80" i="2"/>
  <c r="K80" i="2" s="1"/>
  <c r="A81" i="2"/>
  <c r="J81" i="2" s="1"/>
  <c r="B81" i="2"/>
  <c r="K81" i="2" s="1"/>
  <c r="A82" i="2"/>
  <c r="J82" i="2" s="1"/>
  <c r="B82" i="2"/>
  <c r="K82" i="2" s="1"/>
  <c r="A83" i="2"/>
  <c r="J83" i="2" s="1"/>
  <c r="B83" i="2"/>
  <c r="K83" i="2" s="1"/>
  <c r="B36" i="2"/>
  <c r="K36" i="2" s="1"/>
  <c r="D36" i="2"/>
  <c r="C36" i="2"/>
  <c r="E36" i="2"/>
  <c r="F36" i="2"/>
  <c r="G36" i="2"/>
  <c r="H36" i="2"/>
  <c r="A36" i="2"/>
  <c r="J36" i="2" s="1"/>
  <c r="A26" i="2"/>
  <c r="A21" i="2"/>
  <c r="A22" i="2"/>
  <c r="A23" i="2"/>
  <c r="A24" i="2"/>
  <c r="C9" i="1"/>
  <c r="B9" i="1"/>
  <c r="B60" i="7" l="1"/>
  <c r="B74" i="7" s="1"/>
  <c r="B75" i="7" s="1"/>
  <c r="C75" i="7" s="1"/>
  <c r="E28" i="2"/>
  <c r="E29" i="2"/>
  <c r="E30" i="2"/>
  <c r="E31" i="2"/>
  <c r="G11" i="7"/>
  <c r="C62" i="7"/>
  <c r="X11" i="7"/>
  <c r="N10" i="7"/>
  <c r="Q10" i="7" s="1"/>
  <c r="S11" i="1" l="1"/>
  <c r="U11" i="1" s="1"/>
  <c r="V11" i="1" s="1"/>
  <c r="Y12" i="7"/>
  <c r="C64" i="7"/>
  <c r="B76" i="7"/>
  <c r="I11" i="7"/>
  <c r="N39" i="2" l="1"/>
  <c r="T11" i="1"/>
  <c r="J11" i="7"/>
  <c r="C77" i="7"/>
  <c r="X13" i="7"/>
  <c r="Q39" i="2" l="1"/>
  <c r="J55" i="3" s="1"/>
  <c r="O39" i="2"/>
  <c r="I55" i="3" s="1"/>
  <c r="P39" i="2"/>
  <c r="Y14" i="7"/>
  <c r="X15" i="7" s="1"/>
  <c r="B78" i="7"/>
  <c r="K11" i="7"/>
  <c r="L11" i="7"/>
  <c r="O11" i="7" l="1"/>
  <c r="P11" i="7" s="1"/>
  <c r="M11" i="7"/>
  <c r="C79" i="7"/>
  <c r="B81" i="7" s="1"/>
  <c r="Y16" i="7"/>
  <c r="X17" i="7" s="1"/>
  <c r="C81" i="7" l="1"/>
  <c r="B83" i="7" s="1"/>
  <c r="B97" i="7" s="1"/>
  <c r="Y18" i="7"/>
  <c r="X19" i="7" s="1"/>
  <c r="X32" i="7" s="1"/>
  <c r="X33" i="7"/>
  <c r="N11" i="7"/>
  <c r="Q11" i="7" s="1"/>
  <c r="Y21" i="7" l="1"/>
  <c r="Y23" i="7" s="1"/>
  <c r="X34" i="7"/>
  <c r="Y34" i="7" s="1"/>
  <c r="C83" i="7"/>
  <c r="B98" i="7"/>
  <c r="X35" i="7" l="1"/>
  <c r="C98" i="7"/>
  <c r="B99" i="7" s="1"/>
  <c r="G12" i="7"/>
  <c r="C85" i="7"/>
  <c r="S12" i="1" l="1"/>
  <c r="C87" i="7"/>
  <c r="C100" i="7"/>
  <c r="Y36" i="7"/>
  <c r="X37" i="7" s="1"/>
  <c r="I12" i="7"/>
  <c r="N40" i="2" l="1"/>
  <c r="U12" i="1"/>
  <c r="V12" i="1" s="1"/>
  <c r="T12" i="1"/>
  <c r="Y38" i="7"/>
  <c r="X39" i="7" s="1"/>
  <c r="J12" i="7"/>
  <c r="B101" i="7"/>
  <c r="O40" i="2" l="1"/>
  <c r="I56" i="3" s="1"/>
  <c r="P40" i="2"/>
  <c r="Y40" i="7"/>
  <c r="Y42" i="7" s="1"/>
  <c r="Y44" i="7" s="1"/>
  <c r="C102" i="7"/>
  <c r="B104" i="7" s="1"/>
  <c r="K12" i="7"/>
  <c r="L12" i="7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0" i="1"/>
  <c r="Q40" i="2" l="1"/>
  <c r="J56" i="3" s="1"/>
  <c r="X41" i="7"/>
  <c r="X55" i="7" s="1"/>
  <c r="M12" i="7"/>
  <c r="O12" i="7"/>
  <c r="P12" i="7" s="1"/>
  <c r="C104" i="7"/>
  <c r="C106" i="7" s="1"/>
  <c r="B17" i="1"/>
  <c r="B15" i="1"/>
  <c r="B13" i="1"/>
  <c r="B11" i="1"/>
  <c r="C10" i="1"/>
  <c r="E15" i="3" s="1"/>
  <c r="B106" i="7" l="1"/>
  <c r="B120" i="7" s="1"/>
  <c r="B121" i="7" s="1"/>
  <c r="C121" i="7" s="1"/>
  <c r="G13" i="7"/>
  <c r="C108" i="7"/>
  <c r="X56" i="7"/>
  <c r="N12" i="7"/>
  <c r="Q12" i="7" s="1"/>
  <c r="C6" i="1"/>
  <c r="D11" i="2"/>
  <c r="B602" i="1"/>
  <c r="B648" i="1"/>
  <c r="B740" i="1"/>
  <c r="B832" i="1"/>
  <c r="B924" i="1"/>
  <c r="B73" i="1"/>
  <c r="B372" i="1"/>
  <c r="B464" i="1"/>
  <c r="B142" i="1"/>
  <c r="B234" i="1"/>
  <c r="B326" i="1"/>
  <c r="B671" i="1"/>
  <c r="B763" i="1"/>
  <c r="B855" i="1"/>
  <c r="B579" i="1"/>
  <c r="B395" i="1"/>
  <c r="B487" i="1"/>
  <c r="B165" i="1"/>
  <c r="B257" i="1"/>
  <c r="B717" i="1"/>
  <c r="B901" i="1"/>
  <c r="B556" i="1"/>
  <c r="B349" i="1"/>
  <c r="B303" i="1"/>
  <c r="B786" i="1"/>
  <c r="B418" i="1"/>
  <c r="B625" i="1"/>
  <c r="B809" i="1"/>
  <c r="B441" i="1"/>
  <c r="B694" i="1"/>
  <c r="B878" i="1"/>
  <c r="B533" i="1"/>
  <c r="B510" i="1"/>
  <c r="B280" i="1"/>
  <c r="B188" i="1"/>
  <c r="B211" i="1"/>
  <c r="B50" i="1"/>
  <c r="B96" i="1"/>
  <c r="B119" i="1"/>
  <c r="B29" i="1"/>
  <c r="C12" i="1"/>
  <c r="S13" i="1" l="1"/>
  <c r="T13" i="1" s="1"/>
  <c r="C20" i="2"/>
  <c r="B122" i="7"/>
  <c r="C110" i="7"/>
  <c r="X57" i="7"/>
  <c r="Y57" i="7" s="1"/>
  <c r="I13" i="7"/>
  <c r="C30" i="1"/>
  <c r="B31" i="1"/>
  <c r="C14" i="1"/>
  <c r="N41" i="2" l="1"/>
  <c r="U13" i="1"/>
  <c r="D20" i="2"/>
  <c r="C22" i="2"/>
  <c r="O41" i="2"/>
  <c r="I57" i="3" s="1"/>
  <c r="C123" i="7"/>
  <c r="X58" i="7"/>
  <c r="J13" i="7"/>
  <c r="B33" i="1"/>
  <c r="C32" i="1"/>
  <c r="C16" i="1"/>
  <c r="V13" i="1" l="1"/>
  <c r="C23" i="2"/>
  <c r="D22" i="2"/>
  <c r="P41" i="2"/>
  <c r="Y59" i="7"/>
  <c r="X60" i="7" s="1"/>
  <c r="K13" i="7"/>
  <c r="L13" i="7"/>
  <c r="B124" i="7"/>
  <c r="C19" i="1"/>
  <c r="B35" i="1"/>
  <c r="Q41" i="2" l="1"/>
  <c r="J57" i="3" s="1"/>
  <c r="C24" i="2"/>
  <c r="D12" i="2"/>
  <c r="E16" i="3" s="1"/>
  <c r="O13" i="7"/>
  <c r="P13" i="7" s="1"/>
  <c r="M13" i="7"/>
  <c r="C125" i="7"/>
  <c r="Y61" i="7"/>
  <c r="X62" i="7" s="1"/>
  <c r="H46" i="1"/>
  <c r="H39" i="1"/>
  <c r="H37" i="1"/>
  <c r="H18" i="1"/>
  <c r="H28" i="1"/>
  <c r="H35" i="1"/>
  <c r="H23" i="1"/>
  <c r="H30" i="1"/>
  <c r="H29" i="1"/>
  <c r="H13" i="1"/>
  <c r="H20" i="1"/>
  <c r="H42" i="1"/>
  <c r="H19" i="1"/>
  <c r="H14" i="1"/>
  <c r="H21" i="1"/>
  <c r="H44" i="1"/>
  <c r="H31" i="1"/>
  <c r="H10" i="1"/>
  <c r="H45" i="1"/>
  <c r="H34" i="1"/>
  <c r="H36" i="1"/>
  <c r="H38" i="1"/>
  <c r="H11" i="1"/>
  <c r="H27" i="1"/>
  <c r="H49" i="1"/>
  <c r="H33" i="1"/>
  <c r="H17" i="1"/>
  <c r="G6" i="1"/>
  <c r="H40" i="1"/>
  <c r="H24" i="1"/>
  <c r="H12" i="1"/>
  <c r="H15" i="1"/>
  <c r="H43" i="1"/>
  <c r="H47" i="1"/>
  <c r="H22" i="1"/>
  <c r="H41" i="1"/>
  <c r="H25" i="1"/>
  <c r="H26" i="1"/>
  <c r="H48" i="1"/>
  <c r="H32" i="1"/>
  <c r="H16" i="1"/>
  <c r="C34" i="1"/>
  <c r="C64" i="2" l="1"/>
  <c r="C75" i="2"/>
  <c r="C43" i="2"/>
  <c r="C57" i="2"/>
  <c r="C78" i="2"/>
  <c r="C76" i="2"/>
  <c r="C46" i="2"/>
  <c r="C82" i="2"/>
  <c r="C40" i="2"/>
  <c r="C53" i="2"/>
  <c r="D23" i="2"/>
  <c r="C56" i="2"/>
  <c r="C81" i="2"/>
  <c r="C54" i="2"/>
  <c r="C65" i="2"/>
  <c r="C70" i="2"/>
  <c r="C38" i="2"/>
  <c r="C42" i="2"/>
  <c r="C41" i="2"/>
  <c r="C67" i="2"/>
  <c r="C71" i="2"/>
  <c r="C66" i="2"/>
  <c r="C62" i="2"/>
  <c r="C52" i="2"/>
  <c r="C45" i="2"/>
  <c r="C39" i="2"/>
  <c r="C79" i="2"/>
  <c r="C51" i="2"/>
  <c r="C50" i="2"/>
  <c r="C69" i="2"/>
  <c r="C44" i="2"/>
  <c r="C55" i="2"/>
  <c r="C77" i="2"/>
  <c r="C74" i="2"/>
  <c r="C83" i="2"/>
  <c r="C68" i="2"/>
  <c r="C63" i="2"/>
  <c r="C47" i="2"/>
  <c r="C59" i="2"/>
  <c r="C58" i="2"/>
  <c r="C80" i="2"/>
  <c r="Y63" i="7"/>
  <c r="Y65" i="7" s="1"/>
  <c r="Y67" i="7" s="1"/>
  <c r="X79" i="7"/>
  <c r="N13" i="7"/>
  <c r="Q13" i="7" s="1"/>
  <c r="B127" i="7"/>
  <c r="H50" i="1"/>
  <c r="C48" i="2" l="1"/>
  <c r="C60" i="2" s="1"/>
  <c r="C72" i="2" s="1"/>
  <c r="C84" i="2"/>
  <c r="X64" i="7"/>
  <c r="X78" i="7" s="1"/>
  <c r="X80" i="7" s="1"/>
  <c r="Y80" i="7" s="1"/>
  <c r="C127" i="7"/>
  <c r="C129" i="7" s="1"/>
  <c r="C36" i="1"/>
  <c r="B129" i="7" l="1"/>
  <c r="B143" i="7" s="1"/>
  <c r="B144" i="7" s="1"/>
  <c r="C144" i="7" s="1"/>
  <c r="D24" i="2"/>
  <c r="X81" i="7"/>
  <c r="Y82" i="7" s="1"/>
  <c r="G14" i="7"/>
  <c r="C131" i="7"/>
  <c r="C39" i="1"/>
  <c r="B37" i="1"/>
  <c r="S14" i="1" l="1"/>
  <c r="B145" i="7"/>
  <c r="C133" i="7"/>
  <c r="X83" i="7"/>
  <c r="I14" i="7"/>
  <c r="G10" i="1"/>
  <c r="D25" i="2"/>
  <c r="B51" i="1"/>
  <c r="B52" i="1" s="1"/>
  <c r="C52" i="1" s="1"/>
  <c r="C26" i="2"/>
  <c r="C41" i="1"/>
  <c r="N42" i="2" l="1"/>
  <c r="T14" i="1"/>
  <c r="O42" i="2" s="1"/>
  <c r="I58" i="3" s="1"/>
  <c r="U14" i="1"/>
  <c r="J14" i="7"/>
  <c r="C146" i="7"/>
  <c r="Y84" i="7"/>
  <c r="I10" i="1"/>
  <c r="D38" i="2"/>
  <c r="B53" i="1"/>
  <c r="V14" i="1" l="1"/>
  <c r="E38" i="2"/>
  <c r="P42" i="2"/>
  <c r="J10" i="1"/>
  <c r="K14" i="7"/>
  <c r="L14" i="7"/>
  <c r="B147" i="7"/>
  <c r="X85" i="7"/>
  <c r="C54" i="1"/>
  <c r="B55" i="1" s="1"/>
  <c r="Q42" i="2" l="1"/>
  <c r="J58" i="3" s="1"/>
  <c r="K10" i="1"/>
  <c r="F38" i="2"/>
  <c r="E54" i="3" s="1"/>
  <c r="F54" i="3" s="1"/>
  <c r="L10" i="1"/>
  <c r="Y86" i="7"/>
  <c r="Y88" i="7" s="1"/>
  <c r="Y90" i="7" s="1"/>
  <c r="M14" i="7"/>
  <c r="O14" i="7"/>
  <c r="P14" i="7" s="1"/>
  <c r="C148" i="7"/>
  <c r="B150" i="7" s="1"/>
  <c r="G38" i="2" l="1"/>
  <c r="M10" i="1"/>
  <c r="H38" i="2"/>
  <c r="C150" i="7"/>
  <c r="C152" i="7" s="1"/>
  <c r="N14" i="7"/>
  <c r="Q14" i="7" s="1"/>
  <c r="X102" i="7"/>
  <c r="X87" i="7"/>
  <c r="X101" i="7" s="1"/>
  <c r="C56" i="1"/>
  <c r="Y11" i="1" l="1"/>
  <c r="Z12" i="1" s="1"/>
  <c r="B152" i="7"/>
  <c r="B166" i="7" s="1"/>
  <c r="B167" i="7" s="1"/>
  <c r="C167" i="7" s="1"/>
  <c r="N10" i="1"/>
  <c r="X103" i="7"/>
  <c r="Y103" i="7" s="1"/>
  <c r="G15" i="7"/>
  <c r="C154" i="7"/>
  <c r="B58" i="1"/>
  <c r="B74" i="1" s="1"/>
  <c r="B75" i="1" s="1"/>
  <c r="I15" i="7" l="1"/>
  <c r="J15" i="7" s="1"/>
  <c r="L15" i="7" s="1"/>
  <c r="S15" i="1"/>
  <c r="X104" i="7"/>
  <c r="Y105" i="7" s="1"/>
  <c r="X106" i="7" s="1"/>
  <c r="C156" i="7"/>
  <c r="B168" i="7"/>
  <c r="C58" i="1"/>
  <c r="C60" i="1" s="1"/>
  <c r="G11" i="1" s="1"/>
  <c r="Y13" i="1"/>
  <c r="C75" i="1"/>
  <c r="U15" i="1" l="1"/>
  <c r="D39" i="2"/>
  <c r="T15" i="1"/>
  <c r="N43" i="2"/>
  <c r="K15" i="7"/>
  <c r="O15" i="7"/>
  <c r="P15" i="7" s="1"/>
  <c r="M15" i="7"/>
  <c r="Y107" i="7"/>
  <c r="X108" i="7" s="1"/>
  <c r="C169" i="7"/>
  <c r="C62" i="1"/>
  <c r="C64" i="1" s="1"/>
  <c r="Z14" i="1"/>
  <c r="B76" i="1"/>
  <c r="C77" i="1" s="1"/>
  <c r="I11" i="1"/>
  <c r="V15" i="1" l="1"/>
  <c r="E39" i="2"/>
  <c r="O43" i="2"/>
  <c r="I59" i="3" s="1"/>
  <c r="Y109" i="7"/>
  <c r="X110" i="7" s="1"/>
  <c r="X124" i="7" s="1"/>
  <c r="X125" i="7"/>
  <c r="N15" i="7"/>
  <c r="Q15" i="7" s="1"/>
  <c r="B170" i="7"/>
  <c r="B78" i="1"/>
  <c r="C79" i="1" s="1"/>
  <c r="B81" i="1" s="1"/>
  <c r="C81" i="1" s="1"/>
  <c r="Y15" i="1"/>
  <c r="J11" i="1"/>
  <c r="Q43" i="2" l="1"/>
  <c r="J59" i="3" s="1"/>
  <c r="F39" i="2"/>
  <c r="E55" i="3" s="1"/>
  <c r="F55" i="3" s="1"/>
  <c r="P43" i="2"/>
  <c r="Y111" i="7"/>
  <c r="Y113" i="7" s="1"/>
  <c r="X126" i="7"/>
  <c r="Y126" i="7" s="1"/>
  <c r="C171" i="7"/>
  <c r="C83" i="1"/>
  <c r="Z16" i="1"/>
  <c r="Y17" i="1" s="1"/>
  <c r="K11" i="1"/>
  <c r="L11" i="1"/>
  <c r="G39" i="2" l="1"/>
  <c r="H39" i="2"/>
  <c r="X127" i="7"/>
  <c r="Y128" i="7" s="1"/>
  <c r="X129" i="7" s="1"/>
  <c r="B173" i="7"/>
  <c r="Z18" i="1"/>
  <c r="Y19" i="1" s="1"/>
  <c r="Y32" i="1" s="1"/>
  <c r="M11" i="1"/>
  <c r="B97" i="1"/>
  <c r="B98" i="1" s="1"/>
  <c r="Y130" i="7" l="1"/>
  <c r="X131" i="7" s="1"/>
  <c r="C173" i="7"/>
  <c r="C175" i="7" s="1"/>
  <c r="Z21" i="1"/>
  <c r="Z23" i="1" s="1"/>
  <c r="N11" i="1"/>
  <c r="Y33" i="1"/>
  <c r="Y34" i="1" s="1"/>
  <c r="Z34" i="1" s="1"/>
  <c r="G12" i="1"/>
  <c r="C85" i="1"/>
  <c r="C87" i="1" s="1"/>
  <c r="C98" i="1"/>
  <c r="B99" i="1" s="1"/>
  <c r="B175" i="7" l="1"/>
  <c r="B189" i="7" s="1"/>
  <c r="B190" i="7" s="1"/>
  <c r="D40" i="2"/>
  <c r="Y132" i="7"/>
  <c r="Y134" i="7" s="1"/>
  <c r="Y136" i="7" s="1"/>
  <c r="C190" i="7"/>
  <c r="G16" i="7"/>
  <c r="C177" i="7"/>
  <c r="Y35" i="1"/>
  <c r="O10" i="1"/>
  <c r="P10" i="1"/>
  <c r="I12" i="1"/>
  <c r="C100" i="1"/>
  <c r="B101" i="1" s="1"/>
  <c r="E40" i="2" l="1"/>
  <c r="X133" i="7"/>
  <c r="X147" i="7" s="1"/>
  <c r="I16" i="7"/>
  <c r="J16" i="7" s="1"/>
  <c r="K16" i="7" s="1"/>
  <c r="S16" i="1"/>
  <c r="C179" i="7"/>
  <c r="B191" i="7"/>
  <c r="Z36" i="1"/>
  <c r="Y37" i="1" s="1"/>
  <c r="J12" i="1"/>
  <c r="C102" i="1"/>
  <c r="B104" i="1" s="1"/>
  <c r="U16" i="1" l="1"/>
  <c r="F40" i="2"/>
  <c r="E56" i="3" s="1"/>
  <c r="F56" i="3" s="1"/>
  <c r="T16" i="1"/>
  <c r="N44" i="2"/>
  <c r="L16" i="7"/>
  <c r="O16" i="7" s="1"/>
  <c r="P16" i="7" s="1"/>
  <c r="C192" i="7"/>
  <c r="B193" i="7" s="1"/>
  <c r="Z38" i="1"/>
  <c r="L12" i="1"/>
  <c r="K12" i="1"/>
  <c r="B120" i="1"/>
  <c r="B121" i="1" s="1"/>
  <c r="C104" i="1"/>
  <c r="C106" i="1" s="1"/>
  <c r="V16" i="1" l="1"/>
  <c r="G40" i="2"/>
  <c r="O44" i="2"/>
  <c r="I60" i="3" s="1"/>
  <c r="M16" i="7"/>
  <c r="X148" i="7" s="1"/>
  <c r="H40" i="2"/>
  <c r="M12" i="1"/>
  <c r="C194" i="7"/>
  <c r="B196" i="7" s="1"/>
  <c r="Y39" i="1"/>
  <c r="C108" i="1"/>
  <c r="C110" i="1" s="1"/>
  <c r="G13" i="1"/>
  <c r="C121" i="1"/>
  <c r="B122" i="1" s="1"/>
  <c r="C123" i="1" s="1"/>
  <c r="B124" i="1" s="1"/>
  <c r="C125" i="1" s="1"/>
  <c r="B127" i="1" s="1"/>
  <c r="Q44" i="2" l="1"/>
  <c r="J60" i="3" s="1"/>
  <c r="D41" i="2"/>
  <c r="N16" i="7"/>
  <c r="Q16" i="7" s="1"/>
  <c r="P44" i="2"/>
  <c r="C196" i="7"/>
  <c r="C198" i="7" s="1"/>
  <c r="X149" i="7"/>
  <c r="Y149" i="7" s="1"/>
  <c r="Z40" i="1"/>
  <c r="Z42" i="1" s="1"/>
  <c r="N12" i="1"/>
  <c r="Y56" i="1"/>
  <c r="I13" i="1"/>
  <c r="B143" i="1"/>
  <c r="B144" i="1" s="1"/>
  <c r="C127" i="1"/>
  <c r="C129" i="1" s="1"/>
  <c r="B198" i="7" l="1"/>
  <c r="B212" i="7" s="1"/>
  <c r="B213" i="7" s="1"/>
  <c r="C213" i="7" s="1"/>
  <c r="B214" i="7" s="1"/>
  <c r="E41" i="2"/>
  <c r="X150" i="7"/>
  <c r="Y151" i="7" s="1"/>
  <c r="X152" i="7" s="1"/>
  <c r="G17" i="7"/>
  <c r="C200" i="7"/>
  <c r="Y41" i="1"/>
  <c r="Y55" i="1" s="1"/>
  <c r="Y57" i="1" s="1"/>
  <c r="Z57" i="1" s="1"/>
  <c r="O11" i="1"/>
  <c r="Z44" i="1"/>
  <c r="J13" i="1"/>
  <c r="C131" i="1"/>
  <c r="C133" i="1" s="1"/>
  <c r="G14" i="1"/>
  <c r="C144" i="1"/>
  <c r="B145" i="1" s="1"/>
  <c r="D42" i="2" l="1"/>
  <c r="F41" i="2"/>
  <c r="E57" i="3" s="1"/>
  <c r="F57" i="3" s="1"/>
  <c r="I17" i="7"/>
  <c r="J17" i="7" s="1"/>
  <c r="K17" i="7" s="1"/>
  <c r="S17" i="1"/>
  <c r="C215" i="7"/>
  <c r="B216" i="7" s="1"/>
  <c r="Y153" i="7"/>
  <c r="X154" i="7" s="1"/>
  <c r="C202" i="7"/>
  <c r="P11" i="1"/>
  <c r="Y58" i="1"/>
  <c r="Z59" i="1" s="1"/>
  <c r="Y60" i="1" s="1"/>
  <c r="Z61" i="1" s="1"/>
  <c r="Y62" i="1" s="1"/>
  <c r="I14" i="1"/>
  <c r="K13" i="1"/>
  <c r="L13" i="1"/>
  <c r="C146" i="1"/>
  <c r="B147" i="1" s="1"/>
  <c r="U17" i="1" l="1"/>
  <c r="E42" i="2"/>
  <c r="G41" i="2"/>
  <c r="T17" i="1"/>
  <c r="N45" i="2"/>
  <c r="L17" i="7"/>
  <c r="M17" i="7" s="1"/>
  <c r="H41" i="2"/>
  <c r="M13" i="1"/>
  <c r="C217" i="7"/>
  <c r="B219" i="7" s="1"/>
  <c r="Y155" i="7"/>
  <c r="X156" i="7" s="1"/>
  <c r="X170" i="7" s="1"/>
  <c r="Z63" i="1"/>
  <c r="Y64" i="1" s="1"/>
  <c r="Y78" i="1" s="1"/>
  <c r="J14" i="1"/>
  <c r="C148" i="1"/>
  <c r="B150" i="1" s="1"/>
  <c r="V17" i="1" l="1"/>
  <c r="F42" i="2"/>
  <c r="E58" i="3" s="1"/>
  <c r="F58" i="3" s="1"/>
  <c r="O17" i="7"/>
  <c r="P17" i="7" s="1"/>
  <c r="O45" i="2"/>
  <c r="I61" i="3" s="1"/>
  <c r="Y157" i="7"/>
  <c r="Y159" i="7" s="1"/>
  <c r="C219" i="7"/>
  <c r="C221" i="7" s="1"/>
  <c r="X171" i="7"/>
  <c r="X172" i="7" s="1"/>
  <c r="Y172" i="7" s="1"/>
  <c r="N17" i="7"/>
  <c r="Z65" i="1"/>
  <c r="O12" i="1" s="1"/>
  <c r="N13" i="1"/>
  <c r="Y79" i="1"/>
  <c r="L14" i="1"/>
  <c r="K14" i="1"/>
  <c r="B166" i="1"/>
  <c r="B167" i="1" s="1"/>
  <c r="C150" i="1"/>
  <c r="C152" i="1" s="1"/>
  <c r="Q45" i="2" l="1"/>
  <c r="J61" i="3" s="1"/>
  <c r="Q17" i="7"/>
  <c r="B221" i="7"/>
  <c r="B235" i="7" s="1"/>
  <c r="B236" i="7" s="1"/>
  <c r="C236" i="7" s="1"/>
  <c r="B237" i="7" s="1"/>
  <c r="H42" i="2"/>
  <c r="G42" i="2"/>
  <c r="P45" i="2"/>
  <c r="G18" i="7"/>
  <c r="C223" i="7"/>
  <c r="X173" i="7"/>
  <c r="P12" i="1"/>
  <c r="Z67" i="1"/>
  <c r="Y80" i="1"/>
  <c r="Z80" i="1" s="1"/>
  <c r="M14" i="1"/>
  <c r="C154" i="1"/>
  <c r="C156" i="1" s="1"/>
  <c r="G15" i="1"/>
  <c r="C167" i="1"/>
  <c r="B168" i="1" s="1"/>
  <c r="C169" i="1" s="1"/>
  <c r="B170" i="1" s="1"/>
  <c r="C171" i="1" s="1"/>
  <c r="B173" i="1" s="1"/>
  <c r="I18" i="7" l="1"/>
  <c r="J18" i="7" s="1"/>
  <c r="L18" i="7" s="1"/>
  <c r="S18" i="1"/>
  <c r="C238" i="7"/>
  <c r="B239" i="7" s="1"/>
  <c r="C225" i="7"/>
  <c r="Y174" i="7"/>
  <c r="X175" i="7" s="1"/>
  <c r="I15" i="1"/>
  <c r="D43" i="2"/>
  <c r="N14" i="1"/>
  <c r="Y102" i="1"/>
  <c r="Y81" i="1"/>
  <c r="B189" i="1"/>
  <c r="B190" i="1" s="1"/>
  <c r="C190" i="1" s="1"/>
  <c r="B191" i="1" s="1"/>
  <c r="C192" i="1" s="1"/>
  <c r="B193" i="1" s="1"/>
  <c r="C194" i="1" s="1"/>
  <c r="B196" i="1" s="1"/>
  <c r="C173" i="1"/>
  <c r="C175" i="1" s="1"/>
  <c r="U18" i="1" l="1"/>
  <c r="T18" i="1"/>
  <c r="N46" i="2"/>
  <c r="K18" i="7"/>
  <c r="C240" i="7"/>
  <c r="B242" i="7" s="1"/>
  <c r="Y176" i="7"/>
  <c r="X177" i="7" s="1"/>
  <c r="O18" i="7"/>
  <c r="P18" i="7" s="1"/>
  <c r="M18" i="7"/>
  <c r="J15" i="1"/>
  <c r="E43" i="2"/>
  <c r="Z82" i="1"/>
  <c r="Y83" i="1" s="1"/>
  <c r="C177" i="1"/>
  <c r="C179" i="1" s="1"/>
  <c r="G16" i="1"/>
  <c r="B212" i="1"/>
  <c r="B213" i="1" s="1"/>
  <c r="C213" i="1" s="1"/>
  <c r="B214" i="1" s="1"/>
  <c r="C196" i="1"/>
  <c r="C198" i="1" s="1"/>
  <c r="V18" i="1" l="1"/>
  <c r="O46" i="2"/>
  <c r="I62" i="3" s="1"/>
  <c r="Y178" i="7"/>
  <c r="X179" i="7" s="1"/>
  <c r="X193" i="7" s="1"/>
  <c r="X194" i="7"/>
  <c r="N18" i="7"/>
  <c r="Q18" i="7" s="1"/>
  <c r="C242" i="7"/>
  <c r="C244" i="7" s="1"/>
  <c r="F43" i="2"/>
  <c r="E59" i="3" s="1"/>
  <c r="F59" i="3" s="1"/>
  <c r="L15" i="1"/>
  <c r="K15" i="1"/>
  <c r="I16" i="1"/>
  <c r="D44" i="2"/>
  <c r="Z84" i="1"/>
  <c r="Y85" i="1" s="1"/>
  <c r="C200" i="1"/>
  <c r="C202" i="1" s="1"/>
  <c r="G17" i="1"/>
  <c r="C215" i="1"/>
  <c r="B216" i="1" s="1"/>
  <c r="Q46" i="2" l="1"/>
  <c r="J62" i="3" s="1"/>
  <c r="B244" i="7"/>
  <c r="B258" i="7" s="1"/>
  <c r="B259" i="7" s="1"/>
  <c r="C259" i="7" s="1"/>
  <c r="B260" i="7" s="1"/>
  <c r="G43" i="2"/>
  <c r="P46" i="2"/>
  <c r="X195" i="7"/>
  <c r="Y195" i="7" s="1"/>
  <c r="G19" i="7"/>
  <c r="C246" i="7"/>
  <c r="Y180" i="7"/>
  <c r="Y182" i="7" s="1"/>
  <c r="I17" i="1"/>
  <c r="D45" i="2"/>
  <c r="J16" i="1"/>
  <c r="E44" i="2"/>
  <c r="H43" i="2"/>
  <c r="M15" i="1"/>
  <c r="Z86" i="1"/>
  <c r="Y87" i="1" s="1"/>
  <c r="Y101" i="1" s="1"/>
  <c r="Y103" i="1" s="1"/>
  <c r="Z103" i="1" s="1"/>
  <c r="Y104" i="1" s="1"/>
  <c r="C217" i="1"/>
  <c r="B219" i="1" s="1"/>
  <c r="X196" i="7" l="1"/>
  <c r="Y197" i="7" s="1"/>
  <c r="X198" i="7" s="1"/>
  <c r="I19" i="7"/>
  <c r="J19" i="7" s="1"/>
  <c r="L19" i="7" s="1"/>
  <c r="S19" i="1"/>
  <c r="C248" i="7"/>
  <c r="C261" i="7"/>
  <c r="B262" i="7" s="1"/>
  <c r="J17" i="1"/>
  <c r="E45" i="2"/>
  <c r="F44" i="2"/>
  <c r="E60" i="3" s="1"/>
  <c r="F60" i="3" s="1"/>
  <c r="L16" i="1"/>
  <c r="K16" i="1"/>
  <c r="N15" i="1"/>
  <c r="Y125" i="1"/>
  <c r="Z105" i="1"/>
  <c r="Y106" i="1" s="1"/>
  <c r="Z88" i="1"/>
  <c r="B235" i="1"/>
  <c r="B236" i="1" s="1"/>
  <c r="C236" i="1" s="1"/>
  <c r="B237" i="1" s="1"/>
  <c r="C219" i="1"/>
  <c r="C221" i="1" s="1"/>
  <c r="U19" i="1" l="1"/>
  <c r="G44" i="2"/>
  <c r="T19" i="1"/>
  <c r="N47" i="2"/>
  <c r="N48" i="2" s="1"/>
  <c r="K19" i="7"/>
  <c r="Y199" i="7"/>
  <c r="X200" i="7" s="1"/>
  <c r="C263" i="7"/>
  <c r="B265" i="7" s="1"/>
  <c r="M19" i="7"/>
  <c r="O19" i="7"/>
  <c r="P19" i="7" s="1"/>
  <c r="H44" i="2"/>
  <c r="M16" i="1"/>
  <c r="F45" i="2"/>
  <c r="E61" i="3" s="1"/>
  <c r="F61" i="3" s="1"/>
  <c r="K17" i="1"/>
  <c r="L17" i="1"/>
  <c r="O13" i="1"/>
  <c r="Z90" i="1"/>
  <c r="Z107" i="1"/>
  <c r="Y108" i="1" s="1"/>
  <c r="C223" i="1"/>
  <c r="C225" i="1" s="1"/>
  <c r="G18" i="1"/>
  <c r="C238" i="1"/>
  <c r="B239" i="1" s="1"/>
  <c r="C240" i="1" s="1"/>
  <c r="B242" i="1" s="1"/>
  <c r="V19" i="1" l="1"/>
  <c r="G45" i="2"/>
  <c r="K28" i="2"/>
  <c r="O28" i="2" s="1"/>
  <c r="O47" i="2"/>
  <c r="X217" i="7"/>
  <c r="N19" i="7"/>
  <c r="Q19" i="7" s="1"/>
  <c r="Y201" i="7"/>
  <c r="Y203" i="7" s="1"/>
  <c r="Y205" i="7" s="1"/>
  <c r="C265" i="7"/>
  <c r="C267" i="7" s="1"/>
  <c r="H45" i="2"/>
  <c r="M17" i="1"/>
  <c r="I18" i="1"/>
  <c r="D46" i="2"/>
  <c r="P13" i="1"/>
  <c r="N16" i="1"/>
  <c r="Y148" i="1"/>
  <c r="Z109" i="1"/>
  <c r="Z111" i="1" s="1"/>
  <c r="O14" i="1" s="1"/>
  <c r="B258" i="1"/>
  <c r="B259" i="1" s="1"/>
  <c r="C259" i="1" s="1"/>
  <c r="C242" i="1"/>
  <c r="C244" i="1" s="1"/>
  <c r="I64" i="3" l="1"/>
  <c r="I63" i="3"/>
  <c r="Q47" i="2"/>
  <c r="B267" i="7"/>
  <c r="B281" i="7" s="1"/>
  <c r="B282" i="7" s="1"/>
  <c r="C282" i="7" s="1"/>
  <c r="B283" i="7" s="1"/>
  <c r="P47" i="2"/>
  <c r="P48" i="2" s="1"/>
  <c r="G20" i="7"/>
  <c r="C269" i="7"/>
  <c r="X202" i="7"/>
  <c r="X216" i="7" s="1"/>
  <c r="X218" i="7" s="1"/>
  <c r="Y218" i="7" s="1"/>
  <c r="P14" i="1"/>
  <c r="J18" i="1"/>
  <c r="E46" i="2"/>
  <c r="N17" i="1"/>
  <c r="Y171" i="1"/>
  <c r="Y110" i="1"/>
  <c r="Y124" i="1" s="1"/>
  <c r="Y126" i="1" s="1"/>
  <c r="Z113" i="1"/>
  <c r="B260" i="1"/>
  <c r="C261" i="1" s="1"/>
  <c r="B262" i="1" s="1"/>
  <c r="C263" i="1" s="1"/>
  <c r="B265" i="1" s="1"/>
  <c r="B281" i="1" s="1"/>
  <c r="B282" i="1" s="1"/>
  <c r="C246" i="1"/>
  <c r="C248" i="1" s="1"/>
  <c r="G19" i="1"/>
  <c r="J64" i="3" l="1"/>
  <c r="J63" i="3"/>
  <c r="I20" i="7"/>
  <c r="J20" i="7" s="1"/>
  <c r="K20" i="7" s="1"/>
  <c r="S20" i="1"/>
  <c r="C284" i="7"/>
  <c r="B285" i="7" s="1"/>
  <c r="C271" i="7"/>
  <c r="X219" i="7"/>
  <c r="F46" i="2"/>
  <c r="E62" i="3" s="1"/>
  <c r="F62" i="3" s="1"/>
  <c r="L18" i="1"/>
  <c r="K18" i="1"/>
  <c r="I19" i="1"/>
  <c r="D47" i="2"/>
  <c r="D48" i="2" s="1"/>
  <c r="C265" i="1"/>
  <c r="C267" i="1" s="1"/>
  <c r="G20" i="1" s="1"/>
  <c r="Z126" i="1"/>
  <c r="Y127" i="1" s="1"/>
  <c r="Z128" i="1" s="1"/>
  <c r="Y129" i="1" s="1"/>
  <c r="Z130" i="1" s="1"/>
  <c r="Y131" i="1" s="1"/>
  <c r="Z132" i="1" s="1"/>
  <c r="Y133" i="1" s="1"/>
  <c r="Y147" i="1" s="1"/>
  <c r="Y149" i="1" s="1"/>
  <c r="C282" i="1"/>
  <c r="U20" i="1" l="1"/>
  <c r="G46" i="2"/>
  <c r="T20" i="1"/>
  <c r="N50" i="2"/>
  <c r="L20" i="7"/>
  <c r="O20" i="7" s="1"/>
  <c r="P20" i="7" s="1"/>
  <c r="C286" i="7"/>
  <c r="Y220" i="7"/>
  <c r="J19" i="1"/>
  <c r="E47" i="2"/>
  <c r="E48" i="2" s="1"/>
  <c r="C28" i="2" s="1"/>
  <c r="G28" i="2" s="1"/>
  <c r="F64" i="3" s="1"/>
  <c r="I20" i="1"/>
  <c r="D50" i="2"/>
  <c r="H46" i="2"/>
  <c r="M18" i="1"/>
  <c r="C269" i="1"/>
  <c r="C271" i="1" s="1"/>
  <c r="Z149" i="1"/>
  <c r="Y150" i="1" s="1"/>
  <c r="Z134" i="1"/>
  <c r="B283" i="1"/>
  <c r="C284" i="1" s="1"/>
  <c r="B285" i="1" s="1"/>
  <c r="V20" i="1" l="1"/>
  <c r="O50" i="2"/>
  <c r="I66" i="3" s="1"/>
  <c r="M20" i="7"/>
  <c r="X240" i="7" s="1"/>
  <c r="X221" i="7"/>
  <c r="B288" i="7"/>
  <c r="F47" i="2"/>
  <c r="E63" i="3" s="1"/>
  <c r="F63" i="3" s="1"/>
  <c r="K19" i="1"/>
  <c r="L19" i="1"/>
  <c r="J20" i="1"/>
  <c r="E50" i="2"/>
  <c r="N18" i="1"/>
  <c r="Y194" i="1"/>
  <c r="Z151" i="1"/>
  <c r="Y152" i="1" s="1"/>
  <c r="O15" i="1"/>
  <c r="Z136" i="1"/>
  <c r="C286" i="1"/>
  <c r="B288" i="1" s="1"/>
  <c r="Q50" i="2" l="1"/>
  <c r="J66" i="3" s="1"/>
  <c r="G47" i="2"/>
  <c r="G48" i="2" s="1"/>
  <c r="P50" i="2"/>
  <c r="N20" i="7"/>
  <c r="Q20" i="7" s="1"/>
  <c r="C288" i="7"/>
  <c r="C290" i="7" s="1"/>
  <c r="Y222" i="7"/>
  <c r="P15" i="1"/>
  <c r="F50" i="2"/>
  <c r="E66" i="3" s="1"/>
  <c r="F66" i="3" s="1"/>
  <c r="K20" i="1"/>
  <c r="L20" i="1"/>
  <c r="H47" i="2"/>
  <c r="H48" i="2" s="1"/>
  <c r="M19" i="1"/>
  <c r="Z153" i="1"/>
  <c r="Y154" i="1" s="1"/>
  <c r="C288" i="1"/>
  <c r="C290" i="1" s="1"/>
  <c r="B304" i="1"/>
  <c r="B305" i="1" s="1"/>
  <c r="B290" i="7" l="1"/>
  <c r="B304" i="7" s="1"/>
  <c r="B305" i="7" s="1"/>
  <c r="C305" i="7" s="1"/>
  <c r="G50" i="2"/>
  <c r="X223" i="7"/>
  <c r="G21" i="7"/>
  <c r="C292" i="7"/>
  <c r="N19" i="1"/>
  <c r="Y217" i="1"/>
  <c r="H50" i="2"/>
  <c r="M20" i="1"/>
  <c r="Z155" i="1"/>
  <c r="Z157" i="1" s="1"/>
  <c r="C292" i="1"/>
  <c r="C294" i="1" s="1"/>
  <c r="G21" i="1"/>
  <c r="C305" i="1"/>
  <c r="B306" i="1" s="1"/>
  <c r="I21" i="7" l="1"/>
  <c r="J21" i="7" s="1"/>
  <c r="K21" i="7" s="1"/>
  <c r="S21" i="1"/>
  <c r="C294" i="7"/>
  <c r="Y224" i="7"/>
  <c r="Y226" i="7" s="1"/>
  <c r="Y228" i="7" s="1"/>
  <c r="B306" i="7"/>
  <c r="I21" i="1"/>
  <c r="D51" i="2"/>
  <c r="N20" i="1"/>
  <c r="Y240" i="1"/>
  <c r="Y156" i="1"/>
  <c r="Y170" i="1" s="1"/>
  <c r="Y172" i="1" s="1"/>
  <c r="Z172" i="1" s="1"/>
  <c r="Y173" i="1" s="1"/>
  <c r="O16" i="1"/>
  <c r="Z159" i="1"/>
  <c r="C307" i="1"/>
  <c r="B308" i="1" s="1"/>
  <c r="U21" i="1" l="1"/>
  <c r="T21" i="1"/>
  <c r="N51" i="2"/>
  <c r="L21" i="7"/>
  <c r="O21" i="7" s="1"/>
  <c r="P21" i="7" s="1"/>
  <c r="X225" i="7"/>
  <c r="X239" i="7" s="1"/>
  <c r="X241" i="7" s="1"/>
  <c r="C307" i="7"/>
  <c r="P16" i="1"/>
  <c r="J21" i="1"/>
  <c r="E51" i="2"/>
  <c r="Z174" i="1"/>
  <c r="Y175" i="1" s="1"/>
  <c r="C309" i="1"/>
  <c r="B311" i="1" s="1"/>
  <c r="V21" i="1" l="1"/>
  <c r="M21" i="7"/>
  <c r="X263" i="7" s="1"/>
  <c r="O51" i="2"/>
  <c r="I67" i="3" s="1"/>
  <c r="Y241" i="7"/>
  <c r="X242" i="7" s="1"/>
  <c r="B308" i="7"/>
  <c r="F51" i="2"/>
  <c r="E67" i="3" s="1"/>
  <c r="F67" i="3" s="1"/>
  <c r="L21" i="1"/>
  <c r="K21" i="1"/>
  <c r="Z176" i="1"/>
  <c r="Y177" i="1" s="1"/>
  <c r="C311" i="1"/>
  <c r="C313" i="1" s="1"/>
  <c r="B327" i="1"/>
  <c r="B328" i="1" s="1"/>
  <c r="Q51" i="2" l="1"/>
  <c r="J67" i="3" s="1"/>
  <c r="G51" i="2"/>
  <c r="N21" i="7"/>
  <c r="Q21" i="7" s="1"/>
  <c r="P51" i="2"/>
  <c r="C309" i="7"/>
  <c r="Y243" i="7"/>
  <c r="X244" i="7" s="1"/>
  <c r="H51" i="2"/>
  <c r="M21" i="1"/>
  <c r="Z178" i="1"/>
  <c r="Z180" i="1" s="1"/>
  <c r="C315" i="1"/>
  <c r="C317" i="1" s="1"/>
  <c r="G22" i="1"/>
  <c r="C328" i="1"/>
  <c r="B329" i="1" s="1"/>
  <c r="Y245" i="7" l="1"/>
  <c r="X246" i="7" s="1"/>
  <c r="B311" i="7"/>
  <c r="I22" i="1"/>
  <c r="D52" i="2"/>
  <c r="N21" i="1"/>
  <c r="Y263" i="1"/>
  <c r="Y179" i="1"/>
  <c r="Y193" i="1" s="1"/>
  <c r="Y195" i="1" s="1"/>
  <c r="Z195" i="1" s="1"/>
  <c r="Y196" i="1" s="1"/>
  <c r="O17" i="1"/>
  <c r="Z182" i="1"/>
  <c r="C330" i="1"/>
  <c r="B331" i="1" s="1"/>
  <c r="Y247" i="7" l="1"/>
  <c r="Y249" i="7" s="1"/>
  <c r="Y251" i="7" s="1"/>
  <c r="C311" i="7"/>
  <c r="C313" i="7" s="1"/>
  <c r="P17" i="1"/>
  <c r="J22" i="1"/>
  <c r="E52" i="2"/>
  <c r="Z197" i="1"/>
  <c r="Y198" i="1" s="1"/>
  <c r="Z199" i="1" s="1"/>
  <c r="Y200" i="1" s="1"/>
  <c r="Z201" i="1" s="1"/>
  <c r="Y202" i="1" s="1"/>
  <c r="Y216" i="1" s="1"/>
  <c r="Y218" i="1" s="1"/>
  <c r="C332" i="1"/>
  <c r="B334" i="1" s="1"/>
  <c r="B313" i="7" l="1"/>
  <c r="B327" i="7" s="1"/>
  <c r="B328" i="7" s="1"/>
  <c r="C328" i="7" s="1"/>
  <c r="X248" i="7"/>
  <c r="X262" i="7" s="1"/>
  <c r="X264" i="7" s="1"/>
  <c r="Y264" i="7" s="1"/>
  <c r="X265" i="7" s="1"/>
  <c r="G22" i="7"/>
  <c r="C315" i="7"/>
  <c r="F52" i="2"/>
  <c r="E68" i="3" s="1"/>
  <c r="F68" i="3" s="1"/>
  <c r="K22" i="1"/>
  <c r="L22" i="1"/>
  <c r="Z203" i="1"/>
  <c r="O18" i="1" s="1"/>
  <c r="Z218" i="1"/>
  <c r="Y219" i="1" s="1"/>
  <c r="C334" i="1"/>
  <c r="C336" i="1" s="1"/>
  <c r="B350" i="1"/>
  <c r="B351" i="1" s="1"/>
  <c r="G52" i="2" l="1"/>
  <c r="I22" i="7"/>
  <c r="J22" i="7" s="1"/>
  <c r="K22" i="7" s="1"/>
  <c r="S22" i="1"/>
  <c r="Y266" i="7"/>
  <c r="X267" i="7" s="1"/>
  <c r="B329" i="7"/>
  <c r="C317" i="7"/>
  <c r="H52" i="2"/>
  <c r="M22" i="1"/>
  <c r="P18" i="1"/>
  <c r="Z205" i="1"/>
  <c r="Z220" i="1"/>
  <c r="Y221" i="1" s="1"/>
  <c r="C338" i="1"/>
  <c r="C340" i="1" s="1"/>
  <c r="G23" i="1"/>
  <c r="C351" i="1"/>
  <c r="B352" i="1" s="1"/>
  <c r="C353" i="1" s="1"/>
  <c r="B354" i="1" s="1"/>
  <c r="C355" i="1" s="1"/>
  <c r="B357" i="1" s="1"/>
  <c r="U22" i="1" l="1"/>
  <c r="T22" i="1"/>
  <c r="N52" i="2"/>
  <c r="L22" i="7"/>
  <c r="M22" i="7" s="1"/>
  <c r="Y268" i="7"/>
  <c r="X269" i="7" s="1"/>
  <c r="C330" i="7"/>
  <c r="B331" i="7" s="1"/>
  <c r="I23" i="1"/>
  <c r="D53" i="2"/>
  <c r="N22" i="1"/>
  <c r="Y286" i="1"/>
  <c r="Z222" i="1"/>
  <c r="Y223" i="1" s="1"/>
  <c r="C357" i="1"/>
  <c r="C359" i="1" s="1"/>
  <c r="B373" i="1"/>
  <c r="B374" i="1" s="1"/>
  <c r="C374" i="1" s="1"/>
  <c r="V22" i="1" l="1"/>
  <c r="O22" i="7"/>
  <c r="P22" i="7" s="1"/>
  <c r="O52" i="2"/>
  <c r="I68" i="3" s="1"/>
  <c r="C332" i="7"/>
  <c r="B334" i="7" s="1"/>
  <c r="X286" i="7"/>
  <c r="N22" i="7"/>
  <c r="Y270" i="7"/>
  <c r="Y272" i="7" s="1"/>
  <c r="Y274" i="7" s="1"/>
  <c r="J23" i="1"/>
  <c r="E53" i="2"/>
  <c r="Z224" i="1"/>
  <c r="Z226" i="1" s="1"/>
  <c r="C361" i="1"/>
  <c r="C363" i="1" s="1"/>
  <c r="G24" i="1"/>
  <c r="B375" i="1"/>
  <c r="Q52" i="2" l="1"/>
  <c r="J68" i="3" s="1"/>
  <c r="Q22" i="7"/>
  <c r="P52" i="2"/>
  <c r="X271" i="7"/>
  <c r="X285" i="7" s="1"/>
  <c r="X287" i="7" s="1"/>
  <c r="Y287" i="7" s="1"/>
  <c r="C334" i="7"/>
  <c r="C336" i="7" s="1"/>
  <c r="I24" i="1"/>
  <c r="D54" i="2"/>
  <c r="F53" i="2"/>
  <c r="E69" i="3" s="1"/>
  <c r="F69" i="3" s="1"/>
  <c r="L23" i="1"/>
  <c r="K23" i="1"/>
  <c r="Y225" i="1"/>
  <c r="Y239" i="1" s="1"/>
  <c r="Y241" i="1" s="1"/>
  <c r="O19" i="1"/>
  <c r="Z228" i="1"/>
  <c r="C376" i="1"/>
  <c r="B336" i="7" l="1"/>
  <c r="B350" i="7" s="1"/>
  <c r="B351" i="7" s="1"/>
  <c r="C351" i="7" s="1"/>
  <c r="G53" i="2"/>
  <c r="G23" i="7"/>
  <c r="C338" i="7"/>
  <c r="X288" i="7"/>
  <c r="H53" i="2"/>
  <c r="M23" i="1"/>
  <c r="P19" i="1"/>
  <c r="J24" i="1"/>
  <c r="E54" i="2"/>
  <c r="Z241" i="1"/>
  <c r="Y242" i="1" s="1"/>
  <c r="B377" i="1"/>
  <c r="C378" i="1" s="1"/>
  <c r="B380" i="1" s="1"/>
  <c r="I23" i="7" l="1"/>
  <c r="J23" i="7" s="1"/>
  <c r="L23" i="7" s="1"/>
  <c r="S23" i="1"/>
  <c r="Y289" i="7"/>
  <c r="X290" i="7" s="1"/>
  <c r="C340" i="7"/>
  <c r="B352" i="7"/>
  <c r="N23" i="1"/>
  <c r="Y309" i="1"/>
  <c r="F54" i="2"/>
  <c r="E70" i="3" s="1"/>
  <c r="F70" i="3" s="1"/>
  <c r="K24" i="1"/>
  <c r="L24" i="1"/>
  <c r="Z243" i="1"/>
  <c r="Y244" i="1" s="1"/>
  <c r="Z245" i="1" s="1"/>
  <c r="Y246" i="1" s="1"/>
  <c r="C380" i="1"/>
  <c r="C382" i="1" s="1"/>
  <c r="B396" i="1"/>
  <c r="B397" i="1" s="1"/>
  <c r="C397" i="1" s="1"/>
  <c r="K23" i="7" l="1"/>
  <c r="U23" i="1"/>
  <c r="G54" i="2"/>
  <c r="T23" i="1"/>
  <c r="N53" i="2"/>
  <c r="Y291" i="7"/>
  <c r="X292" i="7" s="1"/>
  <c r="O23" i="7"/>
  <c r="P23" i="7" s="1"/>
  <c r="M23" i="7"/>
  <c r="C353" i="7"/>
  <c r="B354" i="7" s="1"/>
  <c r="H54" i="2"/>
  <c r="M24" i="1"/>
  <c r="Z247" i="1"/>
  <c r="Z249" i="1" s="1"/>
  <c r="C384" i="1"/>
  <c r="C386" i="1" s="1"/>
  <c r="G25" i="1"/>
  <c r="B398" i="1"/>
  <c r="V23" i="1" l="1"/>
  <c r="O53" i="2"/>
  <c r="I69" i="3" s="1"/>
  <c r="Y293" i="7"/>
  <c r="X294" i="7" s="1"/>
  <c r="X308" i="7" s="1"/>
  <c r="X309" i="7"/>
  <c r="N23" i="7"/>
  <c r="Q23" i="7" s="1"/>
  <c r="C355" i="7"/>
  <c r="B357" i="7" s="1"/>
  <c r="Y332" i="1"/>
  <c r="N24" i="1"/>
  <c r="I25" i="1"/>
  <c r="D55" i="2"/>
  <c r="O20" i="1"/>
  <c r="Z251" i="1"/>
  <c r="Y248" i="1"/>
  <c r="Y262" i="1" s="1"/>
  <c r="Y264" i="1" s="1"/>
  <c r="C399" i="1"/>
  <c r="Q53" i="2" l="1"/>
  <c r="J69" i="3" s="1"/>
  <c r="P53" i="2"/>
  <c r="Y295" i="7"/>
  <c r="Y297" i="7" s="1"/>
  <c r="X310" i="7"/>
  <c r="Y310" i="7" s="1"/>
  <c r="C357" i="7"/>
  <c r="C359" i="7" s="1"/>
  <c r="J25" i="1"/>
  <c r="E55" i="2"/>
  <c r="P20" i="1"/>
  <c r="Z264" i="1"/>
  <c r="Y265" i="1" s="1"/>
  <c r="B400" i="1"/>
  <c r="B359" i="7" l="1"/>
  <c r="B373" i="7" s="1"/>
  <c r="B374" i="7" s="1"/>
  <c r="C374" i="7" s="1"/>
  <c r="B375" i="7" s="1"/>
  <c r="X311" i="7"/>
  <c r="Y312" i="7" s="1"/>
  <c r="G24" i="7"/>
  <c r="C361" i="7"/>
  <c r="F55" i="2"/>
  <c r="E71" i="3" s="1"/>
  <c r="F71" i="3" s="1"/>
  <c r="K25" i="1"/>
  <c r="L25" i="1"/>
  <c r="Z266" i="1"/>
  <c r="Y267" i="1" s="1"/>
  <c r="C401" i="1"/>
  <c r="B403" i="1" s="1"/>
  <c r="G55" i="2" l="1"/>
  <c r="I24" i="7"/>
  <c r="J24" i="7" s="1"/>
  <c r="K24" i="7" s="1"/>
  <c r="S24" i="1"/>
  <c r="C363" i="7"/>
  <c r="C376" i="7"/>
  <c r="B377" i="7" s="1"/>
  <c r="X313" i="7"/>
  <c r="H55" i="2"/>
  <c r="M25" i="1"/>
  <c r="Z268" i="1"/>
  <c r="Y269" i="1" s="1"/>
  <c r="C403" i="1"/>
  <c r="C405" i="1" s="1"/>
  <c r="B419" i="1"/>
  <c r="B420" i="1" s="1"/>
  <c r="L24" i="7" l="1"/>
  <c r="M24" i="7" s="1"/>
  <c r="U24" i="1"/>
  <c r="T24" i="1"/>
  <c r="N54" i="2"/>
  <c r="C378" i="7"/>
  <c r="Y314" i="7"/>
  <c r="N25" i="1"/>
  <c r="Y355" i="1"/>
  <c r="Z270" i="1"/>
  <c r="Z272" i="1" s="1"/>
  <c r="C407" i="1"/>
  <c r="C409" i="1" s="1"/>
  <c r="G26" i="1"/>
  <c r="C420" i="1"/>
  <c r="B421" i="1" s="1"/>
  <c r="C422" i="1" s="1"/>
  <c r="B423" i="1" s="1"/>
  <c r="O24" i="7" l="1"/>
  <c r="P24" i="7" s="1"/>
  <c r="V24" i="1"/>
  <c r="O54" i="2"/>
  <c r="I70" i="3" s="1"/>
  <c r="X315" i="7"/>
  <c r="N24" i="7"/>
  <c r="X332" i="7"/>
  <c r="B380" i="7"/>
  <c r="I26" i="1"/>
  <c r="D56" i="2"/>
  <c r="Y271" i="1"/>
  <c r="Y285" i="1" s="1"/>
  <c r="Y287" i="1" s="1"/>
  <c r="Z287" i="1" s="1"/>
  <c r="Y288" i="1" s="1"/>
  <c r="O21" i="1"/>
  <c r="Z274" i="1"/>
  <c r="C424" i="1"/>
  <c r="B426" i="1" s="1"/>
  <c r="Q24" i="7" l="1"/>
  <c r="Q54" i="2"/>
  <c r="J70" i="3" s="1"/>
  <c r="P54" i="2"/>
  <c r="Y316" i="7"/>
  <c r="Y318" i="7" s="1"/>
  <c r="Y320" i="7" s="1"/>
  <c r="C380" i="7"/>
  <c r="C382" i="7" s="1"/>
  <c r="P21" i="1"/>
  <c r="J26" i="1"/>
  <c r="E56" i="2"/>
  <c r="Z289" i="1"/>
  <c r="Y290" i="1" s="1"/>
  <c r="C426" i="1"/>
  <c r="C428" i="1" s="1"/>
  <c r="B442" i="1"/>
  <c r="B443" i="1" s="1"/>
  <c r="B382" i="7" l="1"/>
  <c r="B396" i="7" s="1"/>
  <c r="B397" i="7" s="1"/>
  <c r="C397" i="7" s="1"/>
  <c r="X317" i="7"/>
  <c r="X331" i="7" s="1"/>
  <c r="X333" i="7" s="1"/>
  <c r="Y333" i="7" s="1"/>
  <c r="X334" i="7" s="1"/>
  <c r="G25" i="7"/>
  <c r="C384" i="7"/>
  <c r="F56" i="2"/>
  <c r="E72" i="3" s="1"/>
  <c r="F72" i="3" s="1"/>
  <c r="K26" i="1"/>
  <c r="L26" i="1"/>
  <c r="Z291" i="1"/>
  <c r="Y292" i="1" s="1"/>
  <c r="Z293" i="1" s="1"/>
  <c r="Y294" i="1" s="1"/>
  <c r="Y308" i="1" s="1"/>
  <c r="Y310" i="1" s="1"/>
  <c r="Z310" i="1" s="1"/>
  <c r="C430" i="1"/>
  <c r="C432" i="1" s="1"/>
  <c r="G27" i="1"/>
  <c r="C443" i="1"/>
  <c r="G56" i="2" l="1"/>
  <c r="I25" i="7"/>
  <c r="J25" i="7" s="1"/>
  <c r="L25" i="7" s="1"/>
  <c r="S25" i="1"/>
  <c r="C386" i="7"/>
  <c r="Y335" i="7"/>
  <c r="B398" i="7"/>
  <c r="I27" i="1"/>
  <c r="D57" i="2"/>
  <c r="H56" i="2"/>
  <c r="M26" i="1"/>
  <c r="Y311" i="1"/>
  <c r="Z295" i="1"/>
  <c r="B444" i="1"/>
  <c r="C445" i="1" s="1"/>
  <c r="B446" i="1" s="1"/>
  <c r="K25" i="7" l="1"/>
  <c r="U25" i="1"/>
  <c r="T25" i="1"/>
  <c r="N55" i="2"/>
  <c r="M25" i="7"/>
  <c r="O25" i="7"/>
  <c r="P25" i="7" s="1"/>
  <c r="C399" i="7"/>
  <c r="B400" i="7" s="1"/>
  <c r="X336" i="7"/>
  <c r="Y378" i="1"/>
  <c r="N26" i="1"/>
  <c r="J27" i="1"/>
  <c r="E57" i="2"/>
  <c r="O22" i="1"/>
  <c r="Z297" i="1"/>
  <c r="Z312" i="1"/>
  <c r="Y313" i="1" s="1"/>
  <c r="Z314" i="1" s="1"/>
  <c r="Y315" i="1" s="1"/>
  <c r="Z316" i="1" s="1"/>
  <c r="Y317" i="1" s="1"/>
  <c r="Y331" i="1" s="1"/>
  <c r="Y333" i="1" s="1"/>
  <c r="C447" i="1"/>
  <c r="B449" i="1" s="1"/>
  <c r="V25" i="1" l="1"/>
  <c r="O55" i="2"/>
  <c r="I71" i="3" s="1"/>
  <c r="Y337" i="7"/>
  <c r="C401" i="7"/>
  <c r="B403" i="7" s="1"/>
  <c r="X355" i="7"/>
  <c r="N25" i="7"/>
  <c r="Q25" i="7" s="1"/>
  <c r="F57" i="2"/>
  <c r="E73" i="3" s="1"/>
  <c r="F73" i="3" s="1"/>
  <c r="K27" i="1"/>
  <c r="L27" i="1"/>
  <c r="P22" i="1"/>
  <c r="Z333" i="1"/>
  <c r="Y334" i="1" s="1"/>
  <c r="Z318" i="1"/>
  <c r="O23" i="1" s="1"/>
  <c r="C449" i="1"/>
  <c r="C451" i="1" s="1"/>
  <c r="B465" i="1"/>
  <c r="B466" i="1" s="1"/>
  <c r="C466" i="1" s="1"/>
  <c r="Q55" i="2" l="1"/>
  <c r="J71" i="3" s="1"/>
  <c r="G57" i="2"/>
  <c r="P55" i="2"/>
  <c r="C403" i="7"/>
  <c r="C405" i="7" s="1"/>
  <c r="X338" i="7"/>
  <c r="P23" i="1"/>
  <c r="H57" i="2"/>
  <c r="M27" i="1"/>
  <c r="Z320" i="1"/>
  <c r="Z335" i="1"/>
  <c r="Y336" i="1" s="1"/>
  <c r="Z337" i="1" s="1"/>
  <c r="Y338" i="1" s="1"/>
  <c r="C453" i="1"/>
  <c r="C455" i="1" s="1"/>
  <c r="G28" i="1"/>
  <c r="B467" i="1"/>
  <c r="C468" i="1" s="1"/>
  <c r="B469" i="1" s="1"/>
  <c r="C470" i="1" s="1"/>
  <c r="B472" i="1" s="1"/>
  <c r="B405" i="7" l="1"/>
  <c r="B419" i="7" s="1"/>
  <c r="B420" i="7" s="1"/>
  <c r="C420" i="7" s="1"/>
  <c r="B421" i="7" s="1"/>
  <c r="G26" i="7"/>
  <c r="C407" i="7"/>
  <c r="Y339" i="7"/>
  <c r="Y341" i="7" s="1"/>
  <c r="Y343" i="7" s="1"/>
  <c r="Y401" i="1"/>
  <c r="N27" i="1"/>
  <c r="I28" i="1"/>
  <c r="D58" i="2"/>
  <c r="Z339" i="1"/>
  <c r="Z341" i="1" s="1"/>
  <c r="C472" i="1"/>
  <c r="C474" i="1" s="1"/>
  <c r="B488" i="1"/>
  <c r="B489" i="1" s="1"/>
  <c r="C489" i="1" s="1"/>
  <c r="I26" i="7" l="1"/>
  <c r="J26" i="7" s="1"/>
  <c r="L26" i="7" s="1"/>
  <c r="S26" i="1"/>
  <c r="C422" i="7"/>
  <c r="B423" i="7" s="1"/>
  <c r="C409" i="7"/>
  <c r="X340" i="7"/>
  <c r="X354" i="7" s="1"/>
  <c r="X356" i="7" s="1"/>
  <c r="J28" i="1"/>
  <c r="E58" i="2"/>
  <c r="Y340" i="1"/>
  <c r="Y354" i="1" s="1"/>
  <c r="Y356" i="1" s="1"/>
  <c r="O24" i="1"/>
  <c r="Z343" i="1"/>
  <c r="C476" i="1"/>
  <c r="C478" i="1" s="1"/>
  <c r="G29" i="1"/>
  <c r="B490" i="1"/>
  <c r="U26" i="1" l="1"/>
  <c r="T26" i="1"/>
  <c r="N56" i="2"/>
  <c r="K26" i="7"/>
  <c r="Y356" i="7"/>
  <c r="C424" i="7"/>
  <c r="M26" i="7"/>
  <c r="O26" i="7"/>
  <c r="P26" i="7" s="1"/>
  <c r="P24" i="1"/>
  <c r="I29" i="1"/>
  <c r="D59" i="2"/>
  <c r="D60" i="2" s="1"/>
  <c r="F58" i="2"/>
  <c r="E74" i="3" s="1"/>
  <c r="F74" i="3" s="1"/>
  <c r="L28" i="1"/>
  <c r="K28" i="1"/>
  <c r="Z356" i="1"/>
  <c r="Y357" i="1" s="1"/>
  <c r="C491" i="1"/>
  <c r="B492" i="1" s="1"/>
  <c r="V26" i="1" l="1"/>
  <c r="G58" i="2"/>
  <c r="O56" i="2"/>
  <c r="I72" i="3" s="1"/>
  <c r="X357" i="7"/>
  <c r="N26" i="7"/>
  <c r="Q26" i="7" s="1"/>
  <c r="X378" i="7"/>
  <c r="B426" i="7"/>
  <c r="J29" i="1"/>
  <c r="E59" i="2"/>
  <c r="E60" i="2" s="1"/>
  <c r="C29" i="2" s="1"/>
  <c r="G29" i="2" s="1"/>
  <c r="F76" i="3" s="1"/>
  <c r="H58" i="2"/>
  <c r="M28" i="1"/>
  <c r="Z358" i="1"/>
  <c r="Y359" i="1" s="1"/>
  <c r="Z360" i="1" s="1"/>
  <c r="Y361" i="1" s="1"/>
  <c r="Z362" i="1" s="1"/>
  <c r="Y363" i="1" s="1"/>
  <c r="Y377" i="1" s="1"/>
  <c r="Y379" i="1" s="1"/>
  <c r="C493" i="1"/>
  <c r="B495" i="1" s="1"/>
  <c r="Q56" i="2" l="1"/>
  <c r="J72" i="3" s="1"/>
  <c r="P56" i="2"/>
  <c r="C426" i="7"/>
  <c r="C428" i="7" s="1"/>
  <c r="Y358" i="7"/>
  <c r="Y424" i="1"/>
  <c r="N28" i="1"/>
  <c r="F59" i="2"/>
  <c r="L29" i="1"/>
  <c r="K29" i="1"/>
  <c r="Z379" i="1"/>
  <c r="Y380" i="1" s="1"/>
  <c r="Z364" i="1"/>
  <c r="C495" i="1"/>
  <c r="C497" i="1" s="1"/>
  <c r="B511" i="1"/>
  <c r="B512" i="1" s="1"/>
  <c r="E75" i="3" l="1"/>
  <c r="F75" i="3" s="1"/>
  <c r="E100" i="3"/>
  <c r="E88" i="3"/>
  <c r="E76" i="3"/>
  <c r="B428" i="7"/>
  <c r="B442" i="7" s="1"/>
  <c r="B443" i="7" s="1"/>
  <c r="G59" i="2"/>
  <c r="G60" i="2" s="1"/>
  <c r="G27" i="7"/>
  <c r="C430" i="7"/>
  <c r="X359" i="7"/>
  <c r="C443" i="7"/>
  <c r="H59" i="2"/>
  <c r="H60" i="2" s="1"/>
  <c r="M29" i="1"/>
  <c r="O25" i="1"/>
  <c r="Z366" i="1"/>
  <c r="Z381" i="1"/>
  <c r="Y382" i="1" s="1"/>
  <c r="C499" i="1"/>
  <c r="C501" i="1" s="1"/>
  <c r="G30" i="1"/>
  <c r="C512" i="1"/>
  <c r="B513" i="1" s="1"/>
  <c r="C514" i="1" s="1"/>
  <c r="B515" i="1" s="1"/>
  <c r="C516" i="1" s="1"/>
  <c r="B518" i="1" s="1"/>
  <c r="I27" i="7" l="1"/>
  <c r="J27" i="7" s="1"/>
  <c r="L27" i="7" s="1"/>
  <c r="S27" i="1"/>
  <c r="C432" i="7"/>
  <c r="Y360" i="7"/>
  <c r="B444" i="7"/>
  <c r="P25" i="1"/>
  <c r="N29" i="1"/>
  <c r="Y447" i="1"/>
  <c r="I30" i="1"/>
  <c r="D62" i="2"/>
  <c r="Z383" i="1"/>
  <c r="Y384" i="1" s="1"/>
  <c r="C518" i="1"/>
  <c r="C520" i="1" s="1"/>
  <c r="B534" i="1"/>
  <c r="B535" i="1" s="1"/>
  <c r="C535" i="1" s="1"/>
  <c r="U27" i="1" l="1"/>
  <c r="T27" i="1"/>
  <c r="N57" i="2"/>
  <c r="K27" i="7"/>
  <c r="M27" i="7"/>
  <c r="O27" i="7"/>
  <c r="P27" i="7" s="1"/>
  <c r="C445" i="7"/>
  <c r="B446" i="7" s="1"/>
  <c r="X361" i="7"/>
  <c r="J30" i="1"/>
  <c r="E62" i="2"/>
  <c r="Z385" i="1"/>
  <c r="Z387" i="1" s="1"/>
  <c r="C522" i="1"/>
  <c r="C524" i="1" s="1"/>
  <c r="G31" i="1"/>
  <c r="B536" i="1"/>
  <c r="C537" i="1" s="1"/>
  <c r="B538" i="1" s="1"/>
  <c r="V27" i="1" l="1"/>
  <c r="O57" i="2"/>
  <c r="I73" i="3" s="1"/>
  <c r="Y362" i="7"/>
  <c r="Y364" i="7" s="1"/>
  <c r="Y366" i="7" s="1"/>
  <c r="C447" i="7"/>
  <c r="B449" i="7" s="1"/>
  <c r="X401" i="7"/>
  <c r="N27" i="7"/>
  <c r="Q27" i="7" s="1"/>
  <c r="I31" i="1"/>
  <c r="D63" i="2"/>
  <c r="F62" i="2"/>
  <c r="E78" i="3" s="1"/>
  <c r="F78" i="3" s="1"/>
  <c r="K30" i="1"/>
  <c r="L30" i="1"/>
  <c r="Y386" i="1"/>
  <c r="Y400" i="1" s="1"/>
  <c r="Y402" i="1" s="1"/>
  <c r="Z402" i="1" s="1"/>
  <c r="O26" i="1"/>
  <c r="Z389" i="1"/>
  <c r="C539" i="1"/>
  <c r="Q57" i="2" l="1"/>
  <c r="J73" i="3" s="1"/>
  <c r="G62" i="2"/>
  <c r="P57" i="2"/>
  <c r="X363" i="7"/>
  <c r="X377" i="7" s="1"/>
  <c r="X379" i="7" s="1"/>
  <c r="Y379" i="7" s="1"/>
  <c r="C449" i="7"/>
  <c r="C451" i="7" s="1"/>
  <c r="P26" i="1"/>
  <c r="H62" i="2"/>
  <c r="M30" i="1"/>
  <c r="J31" i="1"/>
  <c r="E63" i="2"/>
  <c r="Y403" i="1"/>
  <c r="Z404" i="1" s="1"/>
  <c r="Y405" i="1" s="1"/>
  <c r="Z406" i="1" s="1"/>
  <c r="B541" i="1"/>
  <c r="B451" i="7" l="1"/>
  <c r="B465" i="7" s="1"/>
  <c r="B466" i="7" s="1"/>
  <c r="C466" i="7" s="1"/>
  <c r="B467" i="7" s="1"/>
  <c r="X380" i="7"/>
  <c r="Y381" i="7" s="1"/>
  <c r="X382" i="7" s="1"/>
  <c r="G28" i="7"/>
  <c r="C453" i="7"/>
  <c r="N30" i="1"/>
  <c r="Y470" i="1"/>
  <c r="F63" i="2"/>
  <c r="E79" i="3" s="1"/>
  <c r="F79" i="3" s="1"/>
  <c r="K31" i="1"/>
  <c r="L31" i="1"/>
  <c r="Y407" i="1"/>
  <c r="Z408" i="1" s="1"/>
  <c r="Y409" i="1" s="1"/>
  <c r="Y423" i="1" s="1"/>
  <c r="Y425" i="1" s="1"/>
  <c r="C541" i="1"/>
  <c r="C543" i="1" s="1"/>
  <c r="B557" i="1"/>
  <c r="B558" i="1" s="1"/>
  <c r="G63" i="2" l="1"/>
  <c r="I28" i="7"/>
  <c r="J28" i="7" s="1"/>
  <c r="L28" i="7" s="1"/>
  <c r="S28" i="1"/>
  <c r="Y383" i="7"/>
  <c r="X384" i="7" s="1"/>
  <c r="C468" i="7"/>
  <c r="B469" i="7" s="1"/>
  <c r="C455" i="7"/>
  <c r="H63" i="2"/>
  <c r="M31" i="1"/>
  <c r="Z410" i="1"/>
  <c r="O27" i="1" s="1"/>
  <c r="Z425" i="1"/>
  <c r="Y426" i="1" s="1"/>
  <c r="Z427" i="1" s="1"/>
  <c r="Y428" i="1" s="1"/>
  <c r="Z429" i="1" s="1"/>
  <c r="Y430" i="1" s="1"/>
  <c r="C545" i="1"/>
  <c r="C547" i="1" s="1"/>
  <c r="G32" i="1"/>
  <c r="C558" i="1"/>
  <c r="B559" i="1" s="1"/>
  <c r="C560" i="1" s="1"/>
  <c r="B561" i="1" s="1"/>
  <c r="U28" i="1" l="1"/>
  <c r="T28" i="1"/>
  <c r="N58" i="2"/>
  <c r="K28" i="7"/>
  <c r="C470" i="7"/>
  <c r="B472" i="7" s="1"/>
  <c r="Y385" i="7"/>
  <c r="X386" i="7" s="1"/>
  <c r="X400" i="7" s="1"/>
  <c r="X402" i="7" s="1"/>
  <c r="M28" i="7"/>
  <c r="O28" i="7"/>
  <c r="P28" i="7" s="1"/>
  <c r="P27" i="1"/>
  <c r="Y493" i="1"/>
  <c r="N31" i="1"/>
  <c r="I32" i="1"/>
  <c r="D64" i="2"/>
  <c r="Z412" i="1"/>
  <c r="Z431" i="1"/>
  <c r="Z433" i="1" s="1"/>
  <c r="O28" i="1" s="1"/>
  <c r="C562" i="1"/>
  <c r="B564" i="1" s="1"/>
  <c r="V28" i="1" l="1"/>
  <c r="O58" i="2"/>
  <c r="I74" i="3" s="1"/>
  <c r="Y387" i="7"/>
  <c r="Y389" i="7" s="1"/>
  <c r="C472" i="7"/>
  <c r="C474" i="7" s="1"/>
  <c r="Y402" i="7"/>
  <c r="X424" i="7"/>
  <c r="N28" i="7"/>
  <c r="Q28" i="7" s="1"/>
  <c r="J32" i="1"/>
  <c r="E64" i="2"/>
  <c r="P28" i="1"/>
  <c r="Y432" i="1"/>
  <c r="Y446" i="1" s="1"/>
  <c r="Y448" i="1" s="1"/>
  <c r="Z448" i="1" s="1"/>
  <c r="Y449" i="1" s="1"/>
  <c r="Z450" i="1" s="1"/>
  <c r="Y451" i="1" s="1"/>
  <c r="Z452" i="1" s="1"/>
  <c r="Y453" i="1" s="1"/>
  <c r="Z435" i="1"/>
  <c r="C564" i="1"/>
  <c r="C566" i="1" s="1"/>
  <c r="B580" i="1"/>
  <c r="B581" i="1" s="1"/>
  <c r="Q58" i="2" l="1"/>
  <c r="J74" i="3" s="1"/>
  <c r="B474" i="7"/>
  <c r="B488" i="7" s="1"/>
  <c r="B489" i="7" s="1"/>
  <c r="C489" i="7" s="1"/>
  <c r="P58" i="2"/>
  <c r="G29" i="7"/>
  <c r="C476" i="7"/>
  <c r="X403" i="7"/>
  <c r="F64" i="2"/>
  <c r="E80" i="3" s="1"/>
  <c r="F80" i="3" s="1"/>
  <c r="L32" i="1"/>
  <c r="K32" i="1"/>
  <c r="Z454" i="1"/>
  <c r="Z456" i="1" s="1"/>
  <c r="C568" i="1"/>
  <c r="C570" i="1" s="1"/>
  <c r="G33" i="1"/>
  <c r="C581" i="1"/>
  <c r="B582" i="1" s="1"/>
  <c r="G64" i="2" l="1"/>
  <c r="I29" i="7"/>
  <c r="J29" i="7" s="1"/>
  <c r="L29" i="7" s="1"/>
  <c r="S29" i="1"/>
  <c r="Y404" i="7"/>
  <c r="X405" i="7" s="1"/>
  <c r="C478" i="7"/>
  <c r="B490" i="7"/>
  <c r="I33" i="1"/>
  <c r="D65" i="2"/>
  <c r="H64" i="2"/>
  <c r="M32" i="1"/>
  <c r="O29" i="1"/>
  <c r="Z458" i="1"/>
  <c r="Y455" i="1"/>
  <c r="Y469" i="1" s="1"/>
  <c r="Y471" i="1" s="1"/>
  <c r="C583" i="1"/>
  <c r="B584" i="1" s="1"/>
  <c r="U29" i="1" l="1"/>
  <c r="T29" i="1"/>
  <c r="N59" i="2"/>
  <c r="N60" i="2" s="1"/>
  <c r="K29" i="7"/>
  <c r="Y406" i="7"/>
  <c r="X407" i="7" s="1"/>
  <c r="M29" i="7"/>
  <c r="O29" i="7"/>
  <c r="P29" i="7" s="1"/>
  <c r="C491" i="7"/>
  <c r="B492" i="7" s="1"/>
  <c r="N32" i="1"/>
  <c r="Y516" i="1"/>
  <c r="P29" i="1"/>
  <c r="J33" i="1"/>
  <c r="E65" i="2"/>
  <c r="Z471" i="1"/>
  <c r="Y472" i="1" s="1"/>
  <c r="Z473" i="1" s="1"/>
  <c r="Y474" i="1" s="1"/>
  <c r="Z475" i="1" s="1"/>
  <c r="Y476" i="1" s="1"/>
  <c r="C585" i="1"/>
  <c r="B587" i="1" s="1"/>
  <c r="V29" i="1" l="1"/>
  <c r="K29" i="2"/>
  <c r="O29" i="2" s="1"/>
  <c r="O59" i="2"/>
  <c r="C493" i="7"/>
  <c r="B495" i="7" s="1"/>
  <c r="Y408" i="7"/>
  <c r="Y410" i="7" s="1"/>
  <c r="Y412" i="7" s="1"/>
  <c r="X447" i="7"/>
  <c r="N29" i="7"/>
  <c r="Q29" i="7" s="1"/>
  <c r="F65" i="2"/>
  <c r="E81" i="3" s="1"/>
  <c r="F81" i="3" s="1"/>
  <c r="K33" i="1"/>
  <c r="L33" i="1"/>
  <c r="Z477" i="1"/>
  <c r="Z479" i="1" s="1"/>
  <c r="C587" i="1"/>
  <c r="C589" i="1" s="1"/>
  <c r="B603" i="1"/>
  <c r="B604" i="1" s="1"/>
  <c r="I75" i="3" l="1"/>
  <c r="I76" i="3"/>
  <c r="Q59" i="2"/>
  <c r="G65" i="2"/>
  <c r="P59" i="2"/>
  <c r="P60" i="2" s="1"/>
  <c r="C495" i="7"/>
  <c r="C497" i="7" s="1"/>
  <c r="X409" i="7"/>
  <c r="X423" i="7" s="1"/>
  <c r="X425" i="7" s="1"/>
  <c r="H65" i="2"/>
  <c r="M33" i="1"/>
  <c r="Y478" i="1"/>
  <c r="Y492" i="1" s="1"/>
  <c r="Y494" i="1" s="1"/>
  <c r="O30" i="1"/>
  <c r="Z481" i="1"/>
  <c r="C591" i="1"/>
  <c r="C593" i="1" s="1"/>
  <c r="G34" i="1"/>
  <c r="C604" i="1"/>
  <c r="B605" i="1" s="1"/>
  <c r="J76" i="3" l="1"/>
  <c r="J75" i="3"/>
  <c r="B497" i="7"/>
  <c r="B511" i="7" s="1"/>
  <c r="B512" i="7" s="1"/>
  <c r="C512" i="7" s="1"/>
  <c r="B513" i="7" s="1"/>
  <c r="G30" i="7"/>
  <c r="C499" i="7"/>
  <c r="Y425" i="7"/>
  <c r="X426" i="7" s="1"/>
  <c r="I34" i="1"/>
  <c r="D66" i="2"/>
  <c r="P30" i="1"/>
  <c r="N33" i="1"/>
  <c r="Y539" i="1"/>
  <c r="Z494" i="1"/>
  <c r="Y495" i="1" s="1"/>
  <c r="C606" i="1"/>
  <c r="B607" i="1" s="1"/>
  <c r="I30" i="7" l="1"/>
  <c r="J30" i="7" s="1"/>
  <c r="K30" i="7" s="1"/>
  <c r="S30" i="1"/>
  <c r="C514" i="7"/>
  <c r="B515" i="7" s="1"/>
  <c r="C501" i="7"/>
  <c r="Y427" i="7"/>
  <c r="X428" i="7" s="1"/>
  <c r="J34" i="1"/>
  <c r="E66" i="2"/>
  <c r="Z496" i="1"/>
  <c r="Y497" i="1" s="1"/>
  <c r="C608" i="1"/>
  <c r="B610" i="1" s="1"/>
  <c r="U30" i="1" l="1"/>
  <c r="T30" i="1"/>
  <c r="N62" i="2"/>
  <c r="L30" i="7"/>
  <c r="O30" i="7" s="1"/>
  <c r="P30" i="7" s="1"/>
  <c r="C516" i="7"/>
  <c r="B518" i="7" s="1"/>
  <c r="Y429" i="7"/>
  <c r="F66" i="2"/>
  <c r="E82" i="3" s="1"/>
  <c r="F82" i="3" s="1"/>
  <c r="K34" i="1"/>
  <c r="L34" i="1"/>
  <c r="Z498" i="1"/>
  <c r="Y499" i="1" s="1"/>
  <c r="C610" i="1"/>
  <c r="C612" i="1" s="1"/>
  <c r="B626" i="1"/>
  <c r="B627" i="1" s="1"/>
  <c r="V30" i="1" l="1"/>
  <c r="G66" i="2"/>
  <c r="O62" i="2"/>
  <c r="I78" i="3" s="1"/>
  <c r="M30" i="7"/>
  <c r="X470" i="7" s="1"/>
  <c r="C518" i="7"/>
  <c r="C520" i="7" s="1"/>
  <c r="X430" i="7"/>
  <c r="H66" i="2"/>
  <c r="M34" i="1"/>
  <c r="Z500" i="1"/>
  <c r="Z502" i="1" s="1"/>
  <c r="C627" i="1"/>
  <c r="B628" i="1" s="1"/>
  <c r="C629" i="1" s="1"/>
  <c r="B630" i="1" s="1"/>
  <c r="C631" i="1" s="1"/>
  <c r="B633" i="1" s="1"/>
  <c r="C614" i="1"/>
  <c r="C616" i="1" s="1"/>
  <c r="G35" i="1"/>
  <c r="Q62" i="2" l="1"/>
  <c r="J78" i="3" s="1"/>
  <c r="B520" i="7"/>
  <c r="B534" i="7" s="1"/>
  <c r="B535" i="7" s="1"/>
  <c r="C535" i="7" s="1"/>
  <c r="B536" i="7" s="1"/>
  <c r="P62" i="2"/>
  <c r="N30" i="7"/>
  <c r="Q30" i="7" s="1"/>
  <c r="Y431" i="7"/>
  <c r="Y433" i="7" s="1"/>
  <c r="Y435" i="7" s="1"/>
  <c r="G31" i="7"/>
  <c r="C522" i="7"/>
  <c r="N34" i="1"/>
  <c r="Y562" i="1"/>
  <c r="I35" i="1"/>
  <c r="D67" i="2"/>
  <c r="Y501" i="1"/>
  <c r="Y515" i="1" s="1"/>
  <c r="Y517" i="1" s="1"/>
  <c r="O31" i="1"/>
  <c r="Z504" i="1"/>
  <c r="B649" i="1"/>
  <c r="B650" i="1" s="1"/>
  <c r="C650" i="1" s="1"/>
  <c r="C633" i="1"/>
  <c r="C635" i="1" s="1"/>
  <c r="I31" i="7" l="1"/>
  <c r="J31" i="7" s="1"/>
  <c r="L31" i="7" s="1"/>
  <c r="S31" i="1"/>
  <c r="C537" i="7"/>
  <c r="B538" i="7" s="1"/>
  <c r="C524" i="7"/>
  <c r="X432" i="7"/>
  <c r="X446" i="7" s="1"/>
  <c r="X448" i="7" s="1"/>
  <c r="J35" i="1"/>
  <c r="E67" i="2"/>
  <c r="P31" i="1"/>
  <c r="Z517" i="1"/>
  <c r="Y518" i="1" s="1"/>
  <c r="C637" i="1"/>
  <c r="C639" i="1" s="1"/>
  <c r="G36" i="1"/>
  <c r="B651" i="1"/>
  <c r="C652" i="1" s="1"/>
  <c r="B653" i="1" s="1"/>
  <c r="C654" i="1" s="1"/>
  <c r="B656" i="1" s="1"/>
  <c r="U31" i="1" l="1"/>
  <c r="T31" i="1"/>
  <c r="N63" i="2"/>
  <c r="K31" i="7"/>
  <c r="C539" i="7"/>
  <c r="O31" i="7"/>
  <c r="P31" i="7" s="1"/>
  <c r="M31" i="7"/>
  <c r="Y448" i="7"/>
  <c r="X449" i="7" s="1"/>
  <c r="I36" i="1"/>
  <c r="D68" i="2"/>
  <c r="F67" i="2"/>
  <c r="E83" i="3" s="1"/>
  <c r="F83" i="3" s="1"/>
  <c r="K35" i="1"/>
  <c r="L35" i="1"/>
  <c r="Z519" i="1"/>
  <c r="Y520" i="1" s="1"/>
  <c r="Z521" i="1" s="1"/>
  <c r="Y522" i="1" s="1"/>
  <c r="B672" i="1"/>
  <c r="B673" i="1" s="1"/>
  <c r="C673" i="1" s="1"/>
  <c r="B674" i="1" s="1"/>
  <c r="C675" i="1" s="1"/>
  <c r="B676" i="1" s="1"/>
  <c r="C656" i="1"/>
  <c r="C658" i="1" s="1"/>
  <c r="V31" i="1" l="1"/>
  <c r="G67" i="2"/>
  <c r="O63" i="2"/>
  <c r="I79" i="3" s="1"/>
  <c r="Y450" i="7"/>
  <c r="X451" i="7" s="1"/>
  <c r="X493" i="7"/>
  <c r="N31" i="7"/>
  <c r="Q31" i="7" s="1"/>
  <c r="B541" i="7"/>
  <c r="H67" i="2"/>
  <c r="M35" i="1"/>
  <c r="J36" i="1"/>
  <c r="E68" i="2"/>
  <c r="Z523" i="1"/>
  <c r="Z525" i="1" s="1"/>
  <c r="C660" i="1"/>
  <c r="C662" i="1" s="1"/>
  <c r="G37" i="1"/>
  <c r="C677" i="1"/>
  <c r="B679" i="1" s="1"/>
  <c r="Q63" i="2" l="1"/>
  <c r="J79" i="3" s="1"/>
  <c r="P63" i="2"/>
  <c r="Y452" i="7"/>
  <c r="C541" i="7"/>
  <c r="C543" i="7" s="1"/>
  <c r="I37" i="1"/>
  <c r="D69" i="2"/>
  <c r="F68" i="2"/>
  <c r="E84" i="3" s="1"/>
  <c r="F84" i="3" s="1"/>
  <c r="L36" i="1"/>
  <c r="K36" i="1"/>
  <c r="N35" i="1"/>
  <c r="Y585" i="1"/>
  <c r="Y524" i="1"/>
  <c r="Y538" i="1" s="1"/>
  <c r="Y540" i="1" s="1"/>
  <c r="O32" i="1"/>
  <c r="Z527" i="1"/>
  <c r="C679" i="1"/>
  <c r="C681" i="1" s="1"/>
  <c r="B695" i="1"/>
  <c r="B696" i="1" s="1"/>
  <c r="B543" i="7" l="1"/>
  <c r="B557" i="7" s="1"/>
  <c r="B558" i="7" s="1"/>
  <c r="C558" i="7" s="1"/>
  <c r="G68" i="2"/>
  <c r="G32" i="7"/>
  <c r="C545" i="7"/>
  <c r="X453" i="7"/>
  <c r="P32" i="1"/>
  <c r="H68" i="2"/>
  <c r="M36" i="1"/>
  <c r="J37" i="1"/>
  <c r="E69" i="2"/>
  <c r="Z540" i="1"/>
  <c r="Y541" i="1" s="1"/>
  <c r="C696" i="1"/>
  <c r="B697" i="1" s="1"/>
  <c r="C683" i="1"/>
  <c r="C685" i="1" s="1"/>
  <c r="G38" i="1"/>
  <c r="I32" i="7" l="1"/>
  <c r="J32" i="7" s="1"/>
  <c r="L32" i="7" s="1"/>
  <c r="S32" i="1"/>
  <c r="C547" i="7"/>
  <c r="Y454" i="7"/>
  <c r="Y456" i="7" s="1"/>
  <c r="Y458" i="7" s="1"/>
  <c r="B559" i="7"/>
  <c r="I38" i="1"/>
  <c r="D70" i="2"/>
  <c r="N36" i="1"/>
  <c r="Y608" i="1"/>
  <c r="F69" i="2"/>
  <c r="E85" i="3" s="1"/>
  <c r="F85" i="3" s="1"/>
  <c r="K37" i="1"/>
  <c r="L37" i="1"/>
  <c r="Z542" i="1"/>
  <c r="Y543" i="1" s="1"/>
  <c r="Z544" i="1" s="1"/>
  <c r="Y545" i="1" s="1"/>
  <c r="C698" i="1"/>
  <c r="B699" i="1" s="1"/>
  <c r="C700" i="1" s="1"/>
  <c r="B702" i="1" s="1"/>
  <c r="U32" i="1" l="1"/>
  <c r="G69" i="2"/>
  <c r="T32" i="1"/>
  <c r="N64" i="2"/>
  <c r="K32" i="7"/>
  <c r="X455" i="7"/>
  <c r="X469" i="7" s="1"/>
  <c r="X471" i="7" s="1"/>
  <c r="Y471" i="7" s="1"/>
  <c r="C560" i="7"/>
  <c r="M32" i="7"/>
  <c r="O32" i="7"/>
  <c r="P32" i="7" s="1"/>
  <c r="H69" i="2"/>
  <c r="M37" i="1"/>
  <c r="J38" i="1"/>
  <c r="E70" i="2"/>
  <c r="Z546" i="1"/>
  <c r="Z548" i="1" s="1"/>
  <c r="B718" i="1"/>
  <c r="B719" i="1" s="1"/>
  <c r="C719" i="1" s="1"/>
  <c r="B720" i="1" s="1"/>
  <c r="C721" i="1" s="1"/>
  <c r="B722" i="1" s="1"/>
  <c r="C702" i="1"/>
  <c r="C704" i="1" s="1"/>
  <c r="V32" i="1" l="1"/>
  <c r="O64" i="2"/>
  <c r="I80" i="3" s="1"/>
  <c r="X472" i="7"/>
  <c r="Y473" i="7" s="1"/>
  <c r="X516" i="7"/>
  <c r="N32" i="7"/>
  <c r="Q32" i="7" s="1"/>
  <c r="B561" i="7"/>
  <c r="F70" i="2"/>
  <c r="E86" i="3" s="1"/>
  <c r="F86" i="3" s="1"/>
  <c r="L38" i="1"/>
  <c r="K38" i="1"/>
  <c r="Y631" i="1"/>
  <c r="N37" i="1"/>
  <c r="Y547" i="1"/>
  <c r="Y561" i="1" s="1"/>
  <c r="Y563" i="1" s="1"/>
  <c r="Z563" i="1" s="1"/>
  <c r="Y564" i="1" s="1"/>
  <c r="Z565" i="1" s="1"/>
  <c r="O33" i="1"/>
  <c r="Z550" i="1"/>
  <c r="C706" i="1"/>
  <c r="C708" i="1" s="1"/>
  <c r="G39" i="1"/>
  <c r="C723" i="1"/>
  <c r="B725" i="1" s="1"/>
  <c r="Q64" i="2" l="1"/>
  <c r="J80" i="3" s="1"/>
  <c r="G70" i="2"/>
  <c r="P64" i="2"/>
  <c r="X474" i="7"/>
  <c r="Y475" i="7" s="1"/>
  <c r="C562" i="7"/>
  <c r="B564" i="7" s="1"/>
  <c r="I39" i="1"/>
  <c r="D71" i="2"/>
  <c r="D72" i="2" s="1"/>
  <c r="P33" i="1"/>
  <c r="H70" i="2"/>
  <c r="M38" i="1"/>
  <c r="Y566" i="1"/>
  <c r="Z567" i="1" s="1"/>
  <c r="Y568" i="1" s="1"/>
  <c r="Z569" i="1" s="1"/>
  <c r="Z571" i="1" s="1"/>
  <c r="O34" i="1" s="1"/>
  <c r="B741" i="1"/>
  <c r="B742" i="1" s="1"/>
  <c r="C725" i="1"/>
  <c r="C727" i="1" s="1"/>
  <c r="C564" i="7" l="1"/>
  <c r="C566" i="7" s="1"/>
  <c r="X476" i="7"/>
  <c r="P34" i="1"/>
  <c r="Y654" i="1"/>
  <c r="N38" i="1"/>
  <c r="J39" i="1"/>
  <c r="E71" i="2"/>
  <c r="E72" i="2" s="1"/>
  <c r="C30" i="2" s="1"/>
  <c r="G30" i="2" s="1"/>
  <c r="F88" i="3" s="1"/>
  <c r="Z573" i="1"/>
  <c r="Y570" i="1"/>
  <c r="Y584" i="1" s="1"/>
  <c r="Y586" i="1" s="1"/>
  <c r="C729" i="1"/>
  <c r="C731" i="1" s="1"/>
  <c r="G40" i="1"/>
  <c r="C742" i="1"/>
  <c r="B743" i="1" s="1"/>
  <c r="B566" i="7" l="1"/>
  <c r="B580" i="7" s="1"/>
  <c r="B581" i="7" s="1"/>
  <c r="C581" i="7" s="1"/>
  <c r="G33" i="7"/>
  <c r="C568" i="7"/>
  <c r="Y477" i="7"/>
  <c r="Y479" i="7" s="1"/>
  <c r="Y481" i="7" s="1"/>
  <c r="F71" i="2"/>
  <c r="E87" i="3" s="1"/>
  <c r="F87" i="3" s="1"/>
  <c r="K39" i="1"/>
  <c r="L39" i="1"/>
  <c r="I40" i="1"/>
  <c r="D74" i="2"/>
  <c r="Z586" i="1"/>
  <c r="Y587" i="1" s="1"/>
  <c r="Z588" i="1" s="1"/>
  <c r="Y589" i="1" s="1"/>
  <c r="Z590" i="1" s="1"/>
  <c r="Y591" i="1" s="1"/>
  <c r="Z592" i="1" s="1"/>
  <c r="Y593" i="1" s="1"/>
  <c r="Y607" i="1" s="1"/>
  <c r="Y609" i="1" s="1"/>
  <c r="Z609" i="1" s="1"/>
  <c r="C744" i="1"/>
  <c r="B745" i="1" s="1"/>
  <c r="G71" i="2" l="1"/>
  <c r="G72" i="2" s="1"/>
  <c r="I33" i="7"/>
  <c r="J33" i="7" s="1"/>
  <c r="L33" i="7" s="1"/>
  <c r="S33" i="1"/>
  <c r="C570" i="7"/>
  <c r="X478" i="7"/>
  <c r="X492" i="7" s="1"/>
  <c r="X494" i="7" s="1"/>
  <c r="B582" i="7"/>
  <c r="J40" i="1"/>
  <c r="E74" i="2"/>
  <c r="H71" i="2"/>
  <c r="H72" i="2" s="1"/>
  <c r="M39" i="1"/>
  <c r="Y610" i="1"/>
  <c r="Z611" i="1" s="1"/>
  <c r="Y612" i="1" s="1"/>
  <c r="Z613" i="1" s="1"/>
  <c r="Y614" i="1" s="1"/>
  <c r="Z594" i="1"/>
  <c r="C746" i="1"/>
  <c r="B748" i="1" s="1"/>
  <c r="U33" i="1" l="1"/>
  <c r="T33" i="1"/>
  <c r="N65" i="2"/>
  <c r="K33" i="7"/>
  <c r="Y494" i="7"/>
  <c r="X495" i="7" s="1"/>
  <c r="O33" i="7"/>
  <c r="P33" i="7" s="1"/>
  <c r="M33" i="7"/>
  <c r="C583" i="7"/>
  <c r="Y677" i="1"/>
  <c r="N39" i="1"/>
  <c r="F74" i="2"/>
  <c r="E90" i="3" s="1"/>
  <c r="F90" i="3" s="1"/>
  <c r="K40" i="1"/>
  <c r="L40" i="1"/>
  <c r="O35" i="1"/>
  <c r="Z596" i="1"/>
  <c r="Z615" i="1"/>
  <c r="Z617" i="1" s="1"/>
  <c r="O36" i="1" s="1"/>
  <c r="C748" i="1"/>
  <c r="C750" i="1" s="1"/>
  <c r="B764" i="1"/>
  <c r="B765" i="1" s="1"/>
  <c r="C765" i="1" s="1"/>
  <c r="B766" i="1" s="1"/>
  <c r="C767" i="1" s="1"/>
  <c r="B768" i="1" s="1"/>
  <c r="C769" i="1" s="1"/>
  <c r="B771" i="1" s="1"/>
  <c r="V33" i="1" l="1"/>
  <c r="G74" i="2"/>
  <c r="O65" i="2"/>
  <c r="I81" i="3" s="1"/>
  <c r="Y496" i="7"/>
  <c r="X497" i="7" s="1"/>
  <c r="B584" i="7"/>
  <c r="X539" i="7"/>
  <c r="N33" i="7"/>
  <c r="Q33" i="7" s="1"/>
  <c r="H74" i="2"/>
  <c r="M40" i="1"/>
  <c r="P35" i="1"/>
  <c r="Z619" i="1"/>
  <c r="Y616" i="1"/>
  <c r="Y630" i="1" s="1"/>
  <c r="Y632" i="1" s="1"/>
  <c r="B787" i="1"/>
  <c r="B788" i="1" s="1"/>
  <c r="C788" i="1" s="1"/>
  <c r="C771" i="1"/>
  <c r="C773" i="1" s="1"/>
  <c r="C752" i="1"/>
  <c r="C754" i="1" s="1"/>
  <c r="G41" i="1"/>
  <c r="Q65" i="2" l="1"/>
  <c r="J81" i="3" s="1"/>
  <c r="P65" i="2"/>
  <c r="P36" i="1"/>
  <c r="Y498" i="7"/>
  <c r="C585" i="7"/>
  <c r="B587" i="7" s="1"/>
  <c r="I41" i="1"/>
  <c r="D75" i="2"/>
  <c r="N40" i="1"/>
  <c r="Y700" i="1"/>
  <c r="Z632" i="1"/>
  <c r="Y633" i="1" s="1"/>
  <c r="Z634" i="1" s="1"/>
  <c r="Y635" i="1" s="1"/>
  <c r="C775" i="1"/>
  <c r="C777" i="1" s="1"/>
  <c r="G42" i="1"/>
  <c r="B789" i="1"/>
  <c r="C790" i="1" s="1"/>
  <c r="B791" i="1" s="1"/>
  <c r="C792" i="1" s="1"/>
  <c r="B794" i="1" s="1"/>
  <c r="C587" i="7" l="1"/>
  <c r="C589" i="7" s="1"/>
  <c r="X499" i="7"/>
  <c r="I42" i="1"/>
  <c r="D76" i="2"/>
  <c r="J41" i="1"/>
  <c r="E75" i="2"/>
  <c r="Z636" i="1"/>
  <c r="Y637" i="1" s="1"/>
  <c r="Z638" i="1" s="1"/>
  <c r="Y639" i="1" s="1"/>
  <c r="Y653" i="1" s="1"/>
  <c r="Y655" i="1" s="1"/>
  <c r="Z655" i="1" s="1"/>
  <c r="Y656" i="1" s="1"/>
  <c r="Z657" i="1" s="1"/>
  <c r="Y658" i="1" s="1"/>
  <c r="B810" i="1"/>
  <c r="B811" i="1" s="1"/>
  <c r="C794" i="1"/>
  <c r="C796" i="1" s="1"/>
  <c r="B589" i="7" l="1"/>
  <c r="B603" i="7" s="1"/>
  <c r="B604" i="7" s="1"/>
  <c r="G34" i="7"/>
  <c r="C591" i="7"/>
  <c r="C604" i="7"/>
  <c r="Y500" i="7"/>
  <c r="Y502" i="7" s="1"/>
  <c r="Y504" i="7" s="1"/>
  <c r="F75" i="2"/>
  <c r="E91" i="3" s="1"/>
  <c r="F91" i="3" s="1"/>
  <c r="L41" i="1"/>
  <c r="K41" i="1"/>
  <c r="J42" i="1"/>
  <c r="E76" i="2"/>
  <c r="Z659" i="1"/>
  <c r="Y660" i="1" s="1"/>
  <c r="Z640" i="1"/>
  <c r="C798" i="1"/>
  <c r="C800" i="1" s="1"/>
  <c r="G43" i="1"/>
  <c r="C811" i="1"/>
  <c r="B812" i="1" s="1"/>
  <c r="G75" i="2" l="1"/>
  <c r="I34" i="7"/>
  <c r="J34" i="7" s="1"/>
  <c r="K34" i="7" s="1"/>
  <c r="S34" i="1"/>
  <c r="X501" i="7"/>
  <c r="X515" i="7" s="1"/>
  <c r="X517" i="7" s="1"/>
  <c r="Y517" i="7" s="1"/>
  <c r="C593" i="7"/>
  <c r="B605" i="7"/>
  <c r="F76" i="2"/>
  <c r="E92" i="3" s="1"/>
  <c r="F92" i="3" s="1"/>
  <c r="L42" i="1"/>
  <c r="K42" i="1"/>
  <c r="H75" i="2"/>
  <c r="M41" i="1"/>
  <c r="I43" i="1"/>
  <c r="D77" i="2"/>
  <c r="Z661" i="1"/>
  <c r="Z663" i="1" s="1"/>
  <c r="O38" i="1" s="1"/>
  <c r="O37" i="1"/>
  <c r="Z642" i="1"/>
  <c r="C813" i="1"/>
  <c r="B814" i="1" s="1"/>
  <c r="U34" i="1" l="1"/>
  <c r="G76" i="2"/>
  <c r="T34" i="1"/>
  <c r="N66" i="2"/>
  <c r="L34" i="7"/>
  <c r="O34" i="7" s="1"/>
  <c r="P34" i="7" s="1"/>
  <c r="X518" i="7"/>
  <c r="Y519" i="7" s="1"/>
  <c r="C606" i="7"/>
  <c r="J43" i="1"/>
  <c r="E77" i="2"/>
  <c r="H76" i="2"/>
  <c r="M42" i="1"/>
  <c r="P37" i="1"/>
  <c r="N41" i="1"/>
  <c r="Y723" i="1"/>
  <c r="Z665" i="1"/>
  <c r="Y662" i="1"/>
  <c r="Y676" i="1" s="1"/>
  <c r="Y678" i="1" s="1"/>
  <c r="C815" i="1"/>
  <c r="B817" i="1" s="1"/>
  <c r="V34" i="1" l="1"/>
  <c r="O66" i="2"/>
  <c r="I82" i="3" s="1"/>
  <c r="M34" i="7"/>
  <c r="X562" i="7" s="1"/>
  <c r="X520" i="7"/>
  <c r="Y521" i="7" s="1"/>
  <c r="B607" i="7"/>
  <c r="P38" i="1"/>
  <c r="N42" i="1"/>
  <c r="Y746" i="1"/>
  <c r="F77" i="2"/>
  <c r="E93" i="3" s="1"/>
  <c r="F93" i="3" s="1"/>
  <c r="K43" i="1"/>
  <c r="L43" i="1"/>
  <c r="Z678" i="1"/>
  <c r="Y679" i="1" s="1"/>
  <c r="Z680" i="1" s="1"/>
  <c r="Y681" i="1" s="1"/>
  <c r="Z682" i="1" s="1"/>
  <c r="Y683" i="1" s="1"/>
  <c r="B833" i="1"/>
  <c r="B834" i="1" s="1"/>
  <c r="C817" i="1"/>
  <c r="C819" i="1" s="1"/>
  <c r="Q66" i="2" l="1"/>
  <c r="J82" i="3" s="1"/>
  <c r="G77" i="2"/>
  <c r="P66" i="2"/>
  <c r="N34" i="7"/>
  <c r="Q34" i="7" s="1"/>
  <c r="X522" i="7"/>
  <c r="C608" i="7"/>
  <c r="H77" i="2"/>
  <c r="M43" i="1"/>
  <c r="Z684" i="1"/>
  <c r="Z686" i="1" s="1"/>
  <c r="C821" i="1"/>
  <c r="C823" i="1" s="1"/>
  <c r="G44" i="1"/>
  <c r="C834" i="1"/>
  <c r="B835" i="1" s="1"/>
  <c r="Y523" i="7" l="1"/>
  <c r="Y525" i="7" s="1"/>
  <c r="Y527" i="7" s="1"/>
  <c r="B610" i="7"/>
  <c r="I44" i="1"/>
  <c r="D78" i="2"/>
  <c r="Y769" i="1"/>
  <c r="N43" i="1"/>
  <c r="O39" i="1"/>
  <c r="Z688" i="1"/>
  <c r="Y685" i="1"/>
  <c r="Y699" i="1" s="1"/>
  <c r="Y701" i="1" s="1"/>
  <c r="C836" i="1"/>
  <c r="B837" i="1" s="1"/>
  <c r="C838" i="1" s="1"/>
  <c r="B840" i="1" s="1"/>
  <c r="C610" i="7" l="1"/>
  <c r="C612" i="7" s="1"/>
  <c r="X524" i="7"/>
  <c r="X538" i="7" s="1"/>
  <c r="X540" i="7" s="1"/>
  <c r="P39" i="1"/>
  <c r="J44" i="1"/>
  <c r="E78" i="2"/>
  <c r="Z701" i="1"/>
  <c r="Y702" i="1" s="1"/>
  <c r="C840" i="1"/>
  <c r="C842" i="1" s="1"/>
  <c r="B856" i="1"/>
  <c r="B857" i="1" s="1"/>
  <c r="B612" i="7" l="1"/>
  <c r="B626" i="7" s="1"/>
  <c r="B627" i="7" s="1"/>
  <c r="C627" i="7" s="1"/>
  <c r="Y540" i="7"/>
  <c r="X541" i="7" s="1"/>
  <c r="G35" i="7"/>
  <c r="C614" i="7"/>
  <c r="F78" i="2"/>
  <c r="E94" i="3" s="1"/>
  <c r="F94" i="3" s="1"/>
  <c r="K44" i="1"/>
  <c r="L44" i="1"/>
  <c r="Z703" i="1"/>
  <c r="Y704" i="1" s="1"/>
  <c r="C857" i="1"/>
  <c r="B858" i="1" s="1"/>
  <c r="C844" i="1"/>
  <c r="C846" i="1" s="1"/>
  <c r="G45" i="1"/>
  <c r="G78" i="2" l="1"/>
  <c r="I35" i="7"/>
  <c r="J35" i="7" s="1"/>
  <c r="L35" i="7" s="1"/>
  <c r="S35" i="1"/>
  <c r="Y542" i="7"/>
  <c r="X543" i="7" s="1"/>
  <c r="C616" i="7"/>
  <c r="B628" i="7"/>
  <c r="I45" i="1"/>
  <c r="D79" i="2"/>
  <c r="H78" i="2"/>
  <c r="M44" i="1"/>
  <c r="Z705" i="1"/>
  <c r="Y706" i="1" s="1"/>
  <c r="C859" i="1"/>
  <c r="B860" i="1" s="1"/>
  <c r="C861" i="1" s="1"/>
  <c r="B863" i="1" s="1"/>
  <c r="K35" i="7" l="1"/>
  <c r="U35" i="1"/>
  <c r="T35" i="1"/>
  <c r="N67" i="2"/>
  <c r="Y544" i="7"/>
  <c r="X545" i="7" s="1"/>
  <c r="O35" i="7"/>
  <c r="P35" i="7" s="1"/>
  <c r="M35" i="7"/>
  <c r="C629" i="7"/>
  <c r="Y792" i="1"/>
  <c r="N44" i="1"/>
  <c r="J45" i="1"/>
  <c r="E79" i="2"/>
  <c r="Z707" i="1"/>
  <c r="Z709" i="1" s="1"/>
  <c r="B879" i="1"/>
  <c r="B880" i="1" s="1"/>
  <c r="C863" i="1"/>
  <c r="C865" i="1" s="1"/>
  <c r="V35" i="1" l="1"/>
  <c r="O67" i="2"/>
  <c r="I83" i="3" s="1"/>
  <c r="Y546" i="7"/>
  <c r="X547" i="7" s="1"/>
  <c r="X561" i="7" s="1"/>
  <c r="X563" i="7" s="1"/>
  <c r="B630" i="7"/>
  <c r="X585" i="7"/>
  <c r="N35" i="7"/>
  <c r="Q35" i="7" s="1"/>
  <c r="F79" i="2"/>
  <c r="E95" i="3" s="1"/>
  <c r="F95" i="3" s="1"/>
  <c r="K45" i="1"/>
  <c r="L45" i="1"/>
  <c r="O40" i="1"/>
  <c r="Z711" i="1"/>
  <c r="Y708" i="1"/>
  <c r="Y722" i="1" s="1"/>
  <c r="Y724" i="1" s="1"/>
  <c r="C867" i="1"/>
  <c r="C869" i="1" s="1"/>
  <c r="G46" i="1"/>
  <c r="C880" i="1"/>
  <c r="B881" i="1" s="1"/>
  <c r="Q67" i="2" l="1"/>
  <c r="J83" i="3" s="1"/>
  <c r="G79" i="2"/>
  <c r="P67" i="2"/>
  <c r="Y548" i="7"/>
  <c r="Y550" i="7" s="1"/>
  <c r="C631" i="7"/>
  <c r="Y563" i="7"/>
  <c r="X564" i="7" s="1"/>
  <c r="I46" i="1"/>
  <c r="D80" i="2"/>
  <c r="H79" i="2"/>
  <c r="M45" i="1"/>
  <c r="P40" i="1"/>
  <c r="Z724" i="1"/>
  <c r="Y725" i="1" s="1"/>
  <c r="C882" i="1"/>
  <c r="B883" i="1" s="1"/>
  <c r="C884" i="1" s="1"/>
  <c r="B886" i="1" s="1"/>
  <c r="Y565" i="7" l="1"/>
  <c r="X566" i="7" s="1"/>
  <c r="B633" i="7"/>
  <c r="Y815" i="1"/>
  <c r="N45" i="1"/>
  <c r="J46" i="1"/>
  <c r="E80" i="2"/>
  <c r="Z726" i="1"/>
  <c r="Y727" i="1" s="1"/>
  <c r="Z728" i="1" s="1"/>
  <c r="Y729" i="1" s="1"/>
  <c r="B902" i="1"/>
  <c r="B903" i="1" s="1"/>
  <c r="C886" i="1"/>
  <c r="C888" i="1" s="1"/>
  <c r="Y567" i="7" l="1"/>
  <c r="X568" i="7" s="1"/>
  <c r="C633" i="7"/>
  <c r="C635" i="7" s="1"/>
  <c r="F80" i="2"/>
  <c r="E96" i="3" s="1"/>
  <c r="F96" i="3" s="1"/>
  <c r="L46" i="1"/>
  <c r="K46" i="1"/>
  <c r="Z730" i="1"/>
  <c r="Z732" i="1" s="1"/>
  <c r="C890" i="1"/>
  <c r="C892" i="1" s="1"/>
  <c r="G47" i="1"/>
  <c r="C903" i="1"/>
  <c r="B904" i="1" s="1"/>
  <c r="B635" i="7" l="1"/>
  <c r="B649" i="7" s="1"/>
  <c r="B650" i="7" s="1"/>
  <c r="G80" i="2"/>
  <c r="Y569" i="7"/>
  <c r="Y571" i="7" s="1"/>
  <c r="Y573" i="7" s="1"/>
  <c r="G36" i="7"/>
  <c r="C637" i="7"/>
  <c r="C650" i="7"/>
  <c r="B651" i="7" s="1"/>
  <c r="Y731" i="1"/>
  <c r="Y745" i="1" s="1"/>
  <c r="Y747" i="1" s="1"/>
  <c r="Z747" i="1" s="1"/>
  <c r="Y748" i="1" s="1"/>
  <c r="Z749" i="1" s="1"/>
  <c r="Y750" i="1" s="1"/>
  <c r="Z751" i="1" s="1"/>
  <c r="Y752" i="1" s="1"/>
  <c r="H80" i="2"/>
  <c r="M46" i="1"/>
  <c r="I47" i="1"/>
  <c r="D81" i="2"/>
  <c r="O41" i="1"/>
  <c r="Z734" i="1"/>
  <c r="C905" i="1"/>
  <c r="B906" i="1" s="1"/>
  <c r="I36" i="7" l="1"/>
  <c r="J36" i="7" s="1"/>
  <c r="L36" i="7" s="1"/>
  <c r="S36" i="1"/>
  <c r="C652" i="7"/>
  <c r="B653" i="7" s="1"/>
  <c r="C639" i="7"/>
  <c r="X570" i="7"/>
  <c r="X584" i="7" s="1"/>
  <c r="X586" i="7" s="1"/>
  <c r="J47" i="1"/>
  <c r="E81" i="2"/>
  <c r="P41" i="1"/>
  <c r="Y838" i="1"/>
  <c r="N46" i="1"/>
  <c r="Z753" i="1"/>
  <c r="Z755" i="1" s="1"/>
  <c r="O42" i="1" s="1"/>
  <c r="C907" i="1"/>
  <c r="B909" i="1" s="1"/>
  <c r="U36" i="1" l="1"/>
  <c r="T36" i="1"/>
  <c r="N68" i="2"/>
  <c r="K36" i="7"/>
  <c r="M36" i="7"/>
  <c r="O36" i="7"/>
  <c r="P36" i="7" s="1"/>
  <c r="C654" i="7"/>
  <c r="B656" i="7" s="1"/>
  <c r="Y586" i="7"/>
  <c r="X587" i="7" s="1"/>
  <c r="P42" i="1"/>
  <c r="F81" i="2"/>
  <c r="E97" i="3" s="1"/>
  <c r="F97" i="3" s="1"/>
  <c r="K47" i="1"/>
  <c r="L47" i="1"/>
  <c r="Z757" i="1"/>
  <c r="Y754" i="1"/>
  <c r="Y768" i="1" s="1"/>
  <c r="Y770" i="1" s="1"/>
  <c r="B925" i="1"/>
  <c r="B926" i="1" s="1"/>
  <c r="C909" i="1"/>
  <c r="C911" i="1" s="1"/>
  <c r="V36" i="1" l="1"/>
  <c r="G81" i="2"/>
  <c r="O68" i="2"/>
  <c r="I84" i="3" s="1"/>
  <c r="Y588" i="7"/>
  <c r="X589" i="7" s="1"/>
  <c r="C656" i="7"/>
  <c r="C658" i="7" s="1"/>
  <c r="X608" i="7"/>
  <c r="N36" i="7"/>
  <c r="Q36" i="7" s="1"/>
  <c r="H81" i="2"/>
  <c r="M47" i="1"/>
  <c r="Z770" i="1"/>
  <c r="Y771" i="1" s="1"/>
  <c r="C913" i="1"/>
  <c r="C915" i="1" s="1"/>
  <c r="G48" i="1"/>
  <c r="C926" i="1"/>
  <c r="B927" i="1" s="1"/>
  <c r="Q68" i="2" l="1"/>
  <c r="J84" i="3" s="1"/>
  <c r="B658" i="7"/>
  <c r="B672" i="7" s="1"/>
  <c r="B673" i="7" s="1"/>
  <c r="C673" i="7" s="1"/>
  <c r="B674" i="7" s="1"/>
  <c r="P68" i="2"/>
  <c r="Y590" i="7"/>
  <c r="X591" i="7" s="1"/>
  <c r="G37" i="7"/>
  <c r="C660" i="7"/>
  <c r="I48" i="1"/>
  <c r="D82" i="2"/>
  <c r="N47" i="1"/>
  <c r="Y861" i="1"/>
  <c r="Z772" i="1"/>
  <c r="Y773" i="1" s="1"/>
  <c r="Z774" i="1" s="1"/>
  <c r="Y775" i="1" s="1"/>
  <c r="Z776" i="1" s="1"/>
  <c r="Y777" i="1" s="1"/>
  <c r="Y791" i="1" s="1"/>
  <c r="Y793" i="1" s="1"/>
  <c r="C928" i="1"/>
  <c r="B929" i="1" s="1"/>
  <c r="I37" i="7" l="1"/>
  <c r="J37" i="7" s="1"/>
  <c r="L37" i="7" s="1"/>
  <c r="S37" i="1"/>
  <c r="C675" i="7"/>
  <c r="B676" i="7" s="1"/>
  <c r="C662" i="7"/>
  <c r="Y592" i="7"/>
  <c r="X593" i="7" s="1"/>
  <c r="X607" i="7" s="1"/>
  <c r="X609" i="7" s="1"/>
  <c r="J48" i="1"/>
  <c r="E82" i="2"/>
  <c r="Z793" i="1"/>
  <c r="Y794" i="1" s="1"/>
  <c r="Z778" i="1"/>
  <c r="C930" i="1"/>
  <c r="B932" i="1" s="1"/>
  <c r="C932" i="1" s="1"/>
  <c r="C934" i="1" s="1"/>
  <c r="U37" i="1" l="1"/>
  <c r="T37" i="1"/>
  <c r="N69" i="2"/>
  <c r="K37" i="7"/>
  <c r="Y594" i="7"/>
  <c r="Y596" i="7" s="1"/>
  <c r="C677" i="7"/>
  <c r="B679" i="7" s="1"/>
  <c r="O37" i="7"/>
  <c r="P37" i="7" s="1"/>
  <c r="M37" i="7"/>
  <c r="Y609" i="7"/>
  <c r="X610" i="7" s="1"/>
  <c r="F82" i="2"/>
  <c r="E98" i="3" s="1"/>
  <c r="F98" i="3" s="1"/>
  <c r="L48" i="1"/>
  <c r="K48" i="1"/>
  <c r="Z795" i="1"/>
  <c r="Y796" i="1" s="1"/>
  <c r="Z797" i="1" s="1"/>
  <c r="Y798" i="1" s="1"/>
  <c r="O43" i="1"/>
  <c r="Z780" i="1"/>
  <c r="C936" i="1"/>
  <c r="C938" i="1" s="1"/>
  <c r="G49" i="1"/>
  <c r="V37" i="1" l="1"/>
  <c r="G82" i="2"/>
  <c r="D83" i="2"/>
  <c r="O69" i="2"/>
  <c r="I85" i="3" s="1"/>
  <c r="Y611" i="7"/>
  <c r="X612" i="7" s="1"/>
  <c r="C679" i="7"/>
  <c r="C681" i="7" s="1"/>
  <c r="X631" i="7"/>
  <c r="N37" i="7"/>
  <c r="Q37" i="7" s="1"/>
  <c r="P43" i="1"/>
  <c r="H82" i="2"/>
  <c r="M48" i="1"/>
  <c r="Z799" i="1"/>
  <c r="Z801" i="1" s="1"/>
  <c r="O44" i="1" s="1"/>
  <c r="I49" i="1"/>
  <c r="G50" i="1"/>
  <c r="Q69" i="2" l="1"/>
  <c r="J85" i="3" s="1"/>
  <c r="B681" i="7"/>
  <c r="B695" i="7" s="1"/>
  <c r="B696" i="7" s="1"/>
  <c r="C696" i="7" s="1"/>
  <c r="D84" i="2"/>
  <c r="E83" i="2"/>
  <c r="P69" i="2"/>
  <c r="G38" i="7"/>
  <c r="C683" i="7"/>
  <c r="Y613" i="7"/>
  <c r="N48" i="1"/>
  <c r="Y884" i="1"/>
  <c r="P44" i="1"/>
  <c r="Z803" i="1"/>
  <c r="Y800" i="1"/>
  <c r="Y814" i="1" s="1"/>
  <c r="Y816" i="1" s="1"/>
  <c r="Z816" i="1" s="1"/>
  <c r="Y817" i="1" s="1"/>
  <c r="J49" i="1"/>
  <c r="I50" i="1"/>
  <c r="F83" i="2" l="1"/>
  <c r="E99" i="3" s="1"/>
  <c r="F99" i="3" s="1"/>
  <c r="E84" i="2"/>
  <c r="C31" i="2" s="1"/>
  <c r="G31" i="2" s="1"/>
  <c r="F100" i="3" s="1"/>
  <c r="I38" i="7"/>
  <c r="J38" i="7" s="1"/>
  <c r="K38" i="7" s="1"/>
  <c r="S38" i="1"/>
  <c r="B697" i="7"/>
  <c r="X614" i="7"/>
  <c r="C685" i="7"/>
  <c r="Z818" i="1"/>
  <c r="Y819" i="1" s="1"/>
  <c r="Z820" i="1" s="1"/>
  <c r="Y821" i="1" s="1"/>
  <c r="L49" i="1"/>
  <c r="K49" i="1"/>
  <c r="U38" i="1" l="1"/>
  <c r="G83" i="2"/>
  <c r="G84" i="2" s="1"/>
  <c r="H83" i="2"/>
  <c r="H84" i="2" s="1"/>
  <c r="T38" i="1"/>
  <c r="N70" i="2"/>
  <c r="L38" i="7"/>
  <c r="M38" i="7" s="1"/>
  <c r="Y615" i="7"/>
  <c r="Y617" i="7" s="1"/>
  <c r="Y619" i="7" s="1"/>
  <c r="C698" i="7"/>
  <c r="B699" i="7" s="1"/>
  <c r="Z822" i="1"/>
  <c r="Z824" i="1" s="1"/>
  <c r="M49" i="1"/>
  <c r="V38" i="1" l="1"/>
  <c r="O70" i="2"/>
  <c r="I86" i="3" s="1"/>
  <c r="O38" i="7"/>
  <c r="P38" i="7" s="1"/>
  <c r="C700" i="7"/>
  <c r="B702" i="7" s="1"/>
  <c r="X616" i="7"/>
  <c r="X630" i="7" s="1"/>
  <c r="X632" i="7" s="1"/>
  <c r="X654" i="7"/>
  <c r="N38" i="7"/>
  <c r="Q38" i="7" s="1"/>
  <c r="Y823" i="1"/>
  <c r="Y837" i="1" s="1"/>
  <c r="Y839" i="1" s="1"/>
  <c r="Z839" i="1" s="1"/>
  <c r="Y840" i="1" s="1"/>
  <c r="Z841" i="1" s="1"/>
  <c r="Y842" i="1" s="1"/>
  <c r="Z843" i="1" s="1"/>
  <c r="Y844" i="1" s="1"/>
  <c r="Z845" i="1" s="1"/>
  <c r="Y846" i="1" s="1"/>
  <c r="Y860" i="1" s="1"/>
  <c r="Y862" i="1" s="1"/>
  <c r="N49" i="1"/>
  <c r="Y907" i="1"/>
  <c r="O45" i="1"/>
  <c r="Z826" i="1"/>
  <c r="Q70" i="2" l="1"/>
  <c r="J86" i="3" s="1"/>
  <c r="P70" i="2"/>
  <c r="C702" i="7"/>
  <c r="C704" i="7" s="1"/>
  <c r="Y632" i="7"/>
  <c r="X633" i="7" s="1"/>
  <c r="N50" i="1"/>
  <c r="P45" i="1"/>
  <c r="Z862" i="1"/>
  <c r="Y863" i="1" s="1"/>
  <c r="Z847" i="1"/>
  <c r="O46" i="1" s="1"/>
  <c r="B704" i="7" l="1"/>
  <c r="B718" i="7" s="1"/>
  <c r="B719" i="7" s="1"/>
  <c r="C719" i="7" s="1"/>
  <c r="B720" i="7" s="1"/>
  <c r="G39" i="7"/>
  <c r="C706" i="7"/>
  <c r="Y634" i="7"/>
  <c r="P46" i="1"/>
  <c r="Z849" i="1"/>
  <c r="Z864" i="1"/>
  <c r="Y865" i="1" s="1"/>
  <c r="Z866" i="1" s="1"/>
  <c r="Y867" i="1" s="1"/>
  <c r="I39" i="7" l="1"/>
  <c r="J39" i="7" s="1"/>
  <c r="L39" i="7" s="1"/>
  <c r="S39" i="1"/>
  <c r="C721" i="7"/>
  <c r="B722" i="7" s="1"/>
  <c r="X635" i="7"/>
  <c r="C708" i="7"/>
  <c r="Z868" i="1"/>
  <c r="Z870" i="1" s="1"/>
  <c r="U39" i="1" l="1"/>
  <c r="T39" i="1"/>
  <c r="N71" i="2"/>
  <c r="N72" i="2" s="1"/>
  <c r="K30" i="2" s="1"/>
  <c r="O30" i="2" s="1"/>
  <c r="K39" i="7"/>
  <c r="O39" i="7"/>
  <c r="P39" i="7" s="1"/>
  <c r="M39" i="7"/>
  <c r="C723" i="7"/>
  <c r="B725" i="7" s="1"/>
  <c r="Y636" i="7"/>
  <c r="X637" i="7" s="1"/>
  <c r="Y869" i="1"/>
  <c r="Y883" i="1" s="1"/>
  <c r="Y885" i="1" s="1"/>
  <c r="O47" i="1"/>
  <c r="Z872" i="1"/>
  <c r="V39" i="1" l="1"/>
  <c r="O71" i="2"/>
  <c r="C725" i="7"/>
  <c r="C727" i="7" s="1"/>
  <c r="Y638" i="7"/>
  <c r="X639" i="7" s="1"/>
  <c r="X653" i="7" s="1"/>
  <c r="X655" i="7" s="1"/>
  <c r="X677" i="7"/>
  <c r="N39" i="7"/>
  <c r="Q39" i="7" s="1"/>
  <c r="P47" i="1"/>
  <c r="Z885" i="1"/>
  <c r="Y886" i="1" s="1"/>
  <c r="I88" i="3" l="1"/>
  <c r="I87" i="3"/>
  <c r="Q71" i="2"/>
  <c r="B727" i="7"/>
  <c r="B741" i="7" s="1"/>
  <c r="B742" i="7" s="1"/>
  <c r="C742" i="7" s="1"/>
  <c r="B743" i="7" s="1"/>
  <c r="P71" i="2"/>
  <c r="P72" i="2" s="1"/>
  <c r="Y655" i="7"/>
  <c r="X656" i="7" s="1"/>
  <c r="Y640" i="7"/>
  <c r="Y642" i="7" s="1"/>
  <c r="G40" i="7"/>
  <c r="C729" i="7"/>
  <c r="Z887" i="1"/>
  <c r="Y888" i="1" s="1"/>
  <c r="Z889" i="1" s="1"/>
  <c r="Y890" i="1" s="1"/>
  <c r="J87" i="3" l="1"/>
  <c r="J88" i="3"/>
  <c r="I40" i="7"/>
  <c r="J40" i="7" s="1"/>
  <c r="L40" i="7" s="1"/>
  <c r="S40" i="1"/>
  <c r="C744" i="7"/>
  <c r="B745" i="7" s="1"/>
  <c r="Y657" i="7"/>
  <c r="X658" i="7" s="1"/>
  <c r="C731" i="7"/>
  <c r="Z891" i="1"/>
  <c r="Z893" i="1" s="1"/>
  <c r="U40" i="1" l="1"/>
  <c r="Y892" i="1"/>
  <c r="Y906" i="1" s="1"/>
  <c r="Y908" i="1" s="1"/>
  <c r="Z908" i="1" s="1"/>
  <c r="Y909" i="1" s="1"/>
  <c r="K40" i="7"/>
  <c r="T40" i="1"/>
  <c r="N74" i="2"/>
  <c r="Y659" i="7"/>
  <c r="C746" i="7"/>
  <c r="B748" i="7" s="1"/>
  <c r="O40" i="7"/>
  <c r="P40" i="7" s="1"/>
  <c r="M40" i="7"/>
  <c r="O48" i="1"/>
  <c r="Z895" i="1"/>
  <c r="V40" i="1" l="1"/>
  <c r="O74" i="2"/>
  <c r="I90" i="3" s="1"/>
  <c r="C748" i="7"/>
  <c r="C750" i="7" s="1"/>
  <c r="X700" i="7"/>
  <c r="N40" i="7"/>
  <c r="Q40" i="7" s="1"/>
  <c r="X660" i="7"/>
  <c r="P48" i="1"/>
  <c r="Z910" i="1"/>
  <c r="Y911" i="1" s="1"/>
  <c r="Q74" i="2" l="1"/>
  <c r="J90" i="3" s="1"/>
  <c r="B750" i="7"/>
  <c r="B764" i="7" s="1"/>
  <c r="B765" i="7" s="1"/>
  <c r="C765" i="7" s="1"/>
  <c r="P74" i="2"/>
  <c r="G41" i="7"/>
  <c r="C752" i="7"/>
  <c r="Y661" i="7"/>
  <c r="Y663" i="7" s="1"/>
  <c r="Y665" i="7" s="1"/>
  <c r="Z912" i="1"/>
  <c r="Y913" i="1" s="1"/>
  <c r="I41" i="7" l="1"/>
  <c r="J41" i="7" s="1"/>
  <c r="L41" i="7" s="1"/>
  <c r="S41" i="1"/>
  <c r="B766" i="7"/>
  <c r="X662" i="7"/>
  <c r="X676" i="7" s="1"/>
  <c r="X678" i="7" s="1"/>
  <c r="C754" i="7"/>
  <c r="Z914" i="1"/>
  <c r="Z916" i="1" s="1"/>
  <c r="U41" i="1" l="1"/>
  <c r="T41" i="1"/>
  <c r="N75" i="2"/>
  <c r="K41" i="7"/>
  <c r="C767" i="7"/>
  <c r="B768" i="7" s="1"/>
  <c r="M41" i="7"/>
  <c r="O41" i="7"/>
  <c r="P41" i="7" s="1"/>
  <c r="Y678" i="7"/>
  <c r="X679" i="7" s="1"/>
  <c r="O49" i="1"/>
  <c r="Z918" i="1"/>
  <c r="Y915" i="1"/>
  <c r="V41" i="1" l="1"/>
  <c r="O75" i="2"/>
  <c r="I91" i="3" s="1"/>
  <c r="Y680" i="7"/>
  <c r="X681" i="7" s="1"/>
  <c r="X723" i="7"/>
  <c r="N41" i="7"/>
  <c r="Q41" i="7" s="1"/>
  <c r="C769" i="7"/>
  <c r="B771" i="7" s="1"/>
  <c r="P49" i="1"/>
  <c r="O50" i="1"/>
  <c r="Q75" i="2" l="1"/>
  <c r="J91" i="3" s="1"/>
  <c r="P75" i="2"/>
  <c r="Y682" i="7"/>
  <c r="C771" i="7"/>
  <c r="C773" i="7" s="1"/>
  <c r="B773" i="7" l="1"/>
  <c r="B787" i="7" s="1"/>
  <c r="B788" i="7" s="1"/>
  <c r="C788" i="7" s="1"/>
  <c r="G42" i="7"/>
  <c r="C775" i="7"/>
  <c r="X683" i="7"/>
  <c r="I42" i="7" l="1"/>
  <c r="J42" i="7" s="1"/>
  <c r="L42" i="7" s="1"/>
  <c r="S42" i="1"/>
  <c r="Y684" i="7"/>
  <c r="Y686" i="7" s="1"/>
  <c r="Y688" i="7" s="1"/>
  <c r="C777" i="7"/>
  <c r="B789" i="7"/>
  <c r="X685" i="7" l="1"/>
  <c r="X699" i="7" s="1"/>
  <c r="X701" i="7" s="1"/>
  <c r="Y701" i="7" s="1"/>
  <c r="X702" i="7" s="1"/>
  <c r="U42" i="1"/>
  <c r="T42" i="1"/>
  <c r="N76" i="2"/>
  <c r="K42" i="7"/>
  <c r="O42" i="7"/>
  <c r="P42" i="7" s="1"/>
  <c r="M42" i="7"/>
  <c r="C790" i="7"/>
  <c r="V42" i="1" l="1"/>
  <c r="O76" i="2"/>
  <c r="I92" i="3" s="1"/>
  <c r="X746" i="7"/>
  <c r="N42" i="7"/>
  <c r="Q42" i="7" s="1"/>
  <c r="Y703" i="7"/>
  <c r="X704" i="7" s="1"/>
  <c r="B791" i="7"/>
  <c r="Q76" i="2" l="1"/>
  <c r="J92" i="3" s="1"/>
  <c r="P76" i="2"/>
  <c r="C792" i="7"/>
  <c r="Y705" i="7"/>
  <c r="X706" i="7" s="1"/>
  <c r="Y707" i="7" l="1"/>
  <c r="X708" i="7" s="1"/>
  <c r="X722" i="7" s="1"/>
  <c r="X724" i="7" s="1"/>
  <c r="B794" i="7"/>
  <c r="Y709" i="7" l="1"/>
  <c r="Y711" i="7" s="1"/>
  <c r="Y724" i="7"/>
  <c r="X725" i="7" s="1"/>
  <c r="C794" i="7"/>
  <c r="C796" i="7" s="1"/>
  <c r="B796" i="7" l="1"/>
  <c r="B810" i="7" s="1"/>
  <c r="B811" i="7" s="1"/>
  <c r="C811" i="7" s="1"/>
  <c r="Y726" i="7"/>
  <c r="X727" i="7" s="1"/>
  <c r="G43" i="7"/>
  <c r="C798" i="7"/>
  <c r="I43" i="7" l="1"/>
  <c r="J43" i="7" s="1"/>
  <c r="K43" i="7" s="1"/>
  <c r="S43" i="1"/>
  <c r="Y728" i="7"/>
  <c r="X729" i="7" s="1"/>
  <c r="C800" i="7"/>
  <c r="B812" i="7"/>
  <c r="U43" i="1" l="1"/>
  <c r="T43" i="1"/>
  <c r="N77" i="2"/>
  <c r="L43" i="7"/>
  <c r="M43" i="7" s="1"/>
  <c r="Y730" i="7"/>
  <c r="Y732" i="7" s="1"/>
  <c r="Y734" i="7" s="1"/>
  <c r="C813" i="7"/>
  <c r="B814" i="7" s="1"/>
  <c r="V43" i="1" l="1"/>
  <c r="O77" i="2"/>
  <c r="I93" i="3" s="1"/>
  <c r="O43" i="7"/>
  <c r="P43" i="7" s="1"/>
  <c r="C815" i="7"/>
  <c r="B817" i="7" s="1"/>
  <c r="X769" i="7"/>
  <c r="N43" i="7"/>
  <c r="X731" i="7"/>
  <c r="X745" i="7" s="1"/>
  <c r="X747" i="7" s="1"/>
  <c r="Q77" i="2" l="1"/>
  <c r="J93" i="3" s="1"/>
  <c r="P77" i="2"/>
  <c r="Q43" i="7"/>
  <c r="Y747" i="7"/>
  <c r="X748" i="7" s="1"/>
  <c r="C817" i="7"/>
  <c r="C819" i="7" s="1"/>
  <c r="B819" i="7" l="1"/>
  <c r="B833" i="7" s="1"/>
  <c r="B834" i="7" s="1"/>
  <c r="C834" i="7" s="1"/>
  <c r="G44" i="7"/>
  <c r="C821" i="7"/>
  <c r="Y749" i="7"/>
  <c r="X750" i="7" s="1"/>
  <c r="I44" i="7" l="1"/>
  <c r="J44" i="7" s="1"/>
  <c r="K44" i="7" s="1"/>
  <c r="S44" i="1"/>
  <c r="C823" i="7"/>
  <c r="Y751" i="7"/>
  <c r="X752" i="7" s="1"/>
  <c r="B835" i="7"/>
  <c r="U44" i="1" l="1"/>
  <c r="T44" i="1"/>
  <c r="N78" i="2"/>
  <c r="L44" i="7"/>
  <c r="O44" i="7" s="1"/>
  <c r="P44" i="7" s="1"/>
  <c r="Y753" i="7"/>
  <c r="X754" i="7" s="1"/>
  <c r="X768" i="7" s="1"/>
  <c r="X770" i="7" s="1"/>
  <c r="C836" i="7"/>
  <c r="V44" i="1" l="1"/>
  <c r="M44" i="7"/>
  <c r="X792" i="7" s="1"/>
  <c r="O78" i="2"/>
  <c r="I94" i="3" s="1"/>
  <c r="Y755" i="7"/>
  <c r="Y757" i="7" s="1"/>
  <c r="Y770" i="7"/>
  <c r="X771" i="7" s="1"/>
  <c r="B837" i="7"/>
  <c r="Q78" i="2" l="1"/>
  <c r="J94" i="3" s="1"/>
  <c r="N44" i="7"/>
  <c r="Q44" i="7" s="1"/>
  <c r="P78" i="2"/>
  <c r="C838" i="7"/>
  <c r="Y772" i="7"/>
  <c r="X773" i="7" s="1"/>
  <c r="Y774" i="7" l="1"/>
  <c r="X775" i="7" s="1"/>
  <c r="B840" i="7"/>
  <c r="C840" i="7" l="1"/>
  <c r="C842" i="7" s="1"/>
  <c r="Y776" i="7"/>
  <c r="Y778" i="7" s="1"/>
  <c r="Y780" i="7" s="1"/>
  <c r="B842" i="7" l="1"/>
  <c r="B856" i="7" s="1"/>
  <c r="B857" i="7" s="1"/>
  <c r="C857" i="7" s="1"/>
  <c r="B858" i="7" s="1"/>
  <c r="X777" i="7"/>
  <c r="X791" i="7" s="1"/>
  <c r="X793" i="7" s="1"/>
  <c r="Y793" i="7" s="1"/>
  <c r="X794" i="7" s="1"/>
  <c r="G45" i="7"/>
  <c r="C844" i="7"/>
  <c r="I45" i="7" l="1"/>
  <c r="J45" i="7" s="1"/>
  <c r="L45" i="7" s="1"/>
  <c r="S45" i="1"/>
  <c r="C859" i="7"/>
  <c r="B860" i="7" s="1"/>
  <c r="C846" i="7"/>
  <c r="Y795" i="7"/>
  <c r="X796" i="7" s="1"/>
  <c r="U45" i="1" l="1"/>
  <c r="T45" i="1"/>
  <c r="N79" i="2"/>
  <c r="K45" i="7"/>
  <c r="C861" i="7"/>
  <c r="B863" i="7" s="1"/>
  <c r="M45" i="7"/>
  <c r="O45" i="7"/>
  <c r="P45" i="7" s="1"/>
  <c r="Y797" i="7"/>
  <c r="V45" i="1" l="1"/>
  <c r="O79" i="2"/>
  <c r="I95" i="3" s="1"/>
  <c r="C863" i="7"/>
  <c r="C865" i="7" s="1"/>
  <c r="X815" i="7"/>
  <c r="N45" i="7"/>
  <c r="Q45" i="7" s="1"/>
  <c r="X798" i="7"/>
  <c r="Q79" i="2" l="1"/>
  <c r="J95" i="3" s="1"/>
  <c r="B865" i="7"/>
  <c r="B879" i="7" s="1"/>
  <c r="B880" i="7" s="1"/>
  <c r="C880" i="7" s="1"/>
  <c r="P79" i="2"/>
  <c r="G46" i="7"/>
  <c r="C867" i="7"/>
  <c r="Y799" i="7"/>
  <c r="Y801" i="7" s="1"/>
  <c r="Y803" i="7" s="1"/>
  <c r="X800" i="7" l="1"/>
  <c r="X814" i="7" s="1"/>
  <c r="X816" i="7" s="1"/>
  <c r="Y816" i="7" s="1"/>
  <c r="I46" i="7"/>
  <c r="J46" i="7" s="1"/>
  <c r="L46" i="7" s="1"/>
  <c r="S46" i="1"/>
  <c r="B881" i="7"/>
  <c r="C869" i="7"/>
  <c r="U46" i="1" l="1"/>
  <c r="T46" i="1"/>
  <c r="N80" i="2"/>
  <c r="K46" i="7"/>
  <c r="X817" i="7"/>
  <c r="Y818" i="7" s="1"/>
  <c r="X819" i="7" s="1"/>
  <c r="O46" i="7"/>
  <c r="P46" i="7" s="1"/>
  <c r="M46" i="7"/>
  <c r="C882" i="7"/>
  <c r="B883" i="7" s="1"/>
  <c r="V46" i="1" l="1"/>
  <c r="O80" i="2"/>
  <c r="I96" i="3" s="1"/>
  <c r="C884" i="7"/>
  <c r="B886" i="7" s="1"/>
  <c r="X838" i="7"/>
  <c r="N46" i="7"/>
  <c r="Q46" i="7" s="1"/>
  <c r="Y820" i="7"/>
  <c r="X821" i="7" s="1"/>
  <c r="Q80" i="2" l="1"/>
  <c r="J96" i="3" s="1"/>
  <c r="P80" i="2"/>
  <c r="C886" i="7"/>
  <c r="C888" i="7" s="1"/>
  <c r="Y822" i="7"/>
  <c r="Y824" i="7" s="1"/>
  <c r="Y826" i="7" s="1"/>
  <c r="B888" i="7" l="1"/>
  <c r="B902" i="7" s="1"/>
  <c r="B903" i="7" s="1"/>
  <c r="C903" i="7" s="1"/>
  <c r="G47" i="7"/>
  <c r="C890" i="7"/>
  <c r="X823" i="7"/>
  <c r="X837" i="7" s="1"/>
  <c r="X839" i="7" s="1"/>
  <c r="I47" i="7" l="1"/>
  <c r="J47" i="7" s="1"/>
  <c r="K47" i="7" s="1"/>
  <c r="S47" i="1"/>
  <c r="C892" i="7"/>
  <c r="B904" i="7"/>
  <c r="Y839" i="7"/>
  <c r="X840" i="7" s="1"/>
  <c r="U47" i="1" l="1"/>
  <c r="T47" i="1"/>
  <c r="N81" i="2"/>
  <c r="L47" i="7"/>
  <c r="O47" i="7" s="1"/>
  <c r="P47" i="7" s="1"/>
  <c r="C905" i="7"/>
  <c r="Y841" i="7"/>
  <c r="X842" i="7" s="1"/>
  <c r="V47" i="1" l="1"/>
  <c r="O81" i="2"/>
  <c r="I97" i="3" s="1"/>
  <c r="M47" i="7"/>
  <c r="X861" i="7" s="1"/>
  <c r="Y843" i="7"/>
  <c r="B906" i="7"/>
  <c r="Q81" i="2" l="1"/>
  <c r="J97" i="3" s="1"/>
  <c r="P81" i="2"/>
  <c r="N47" i="7"/>
  <c r="Q47" i="7" s="1"/>
  <c r="C907" i="7"/>
  <c r="X844" i="7"/>
  <c r="B909" i="7" l="1"/>
  <c r="Y845" i="7"/>
  <c r="Y847" i="7" s="1"/>
  <c r="Y849" i="7" s="1"/>
  <c r="X846" i="7" l="1"/>
  <c r="X860" i="7" s="1"/>
  <c r="X862" i="7" s="1"/>
  <c r="C909" i="7"/>
  <c r="C911" i="7" s="1"/>
  <c r="B911" i="7" l="1"/>
  <c r="B925" i="7" s="1"/>
  <c r="B926" i="7" s="1"/>
  <c r="C926" i="7" s="1"/>
  <c r="G48" i="7"/>
  <c r="C913" i="7"/>
  <c r="Y862" i="7"/>
  <c r="X863" i="7" s="1"/>
  <c r="I48" i="7" l="1"/>
  <c r="J48" i="7" s="1"/>
  <c r="L48" i="7" s="1"/>
  <c r="S48" i="1"/>
  <c r="C915" i="7"/>
  <c r="B927" i="7"/>
  <c r="Y864" i="7"/>
  <c r="X865" i="7" s="1"/>
  <c r="U48" i="1" l="1"/>
  <c r="T48" i="1"/>
  <c r="N82" i="2"/>
  <c r="K48" i="7"/>
  <c r="Y866" i="7"/>
  <c r="X867" i="7" s="1"/>
  <c r="C928" i="7"/>
  <c r="O48" i="7"/>
  <c r="P48" i="7" s="1"/>
  <c r="M48" i="7"/>
  <c r="V48" i="1" l="1"/>
  <c r="O82" i="2"/>
  <c r="I98" i="3" s="1"/>
  <c r="Y868" i="7"/>
  <c r="X869" i="7" s="1"/>
  <c r="X883" i="7" s="1"/>
  <c r="B929" i="7"/>
  <c r="X884" i="7"/>
  <c r="N48" i="7"/>
  <c r="Q48" i="7" s="1"/>
  <c r="Q82" i="2" l="1"/>
  <c r="J98" i="3" s="1"/>
  <c r="P82" i="2"/>
  <c r="Y870" i="7"/>
  <c r="Y872" i="7" s="1"/>
  <c r="X885" i="7"/>
  <c r="Y885" i="7" s="1"/>
  <c r="C930" i="7"/>
  <c r="X886" i="7" l="1"/>
  <c r="Y887" i="7" s="1"/>
  <c r="B932" i="7"/>
  <c r="C932" i="7" l="1"/>
  <c r="C934" i="7" s="1"/>
  <c r="G49" i="7" s="1"/>
  <c r="X888" i="7"/>
  <c r="Y889" i="7" s="1"/>
  <c r="X890" i="7" s="1"/>
  <c r="C936" i="7" l="1"/>
  <c r="C938" i="7" s="1"/>
  <c r="S49" i="1"/>
  <c r="T49" i="1" s="1"/>
  <c r="B934" i="7"/>
  <c r="Y891" i="7"/>
  <c r="Y893" i="7" s="1"/>
  <c r="Y895" i="7" s="1"/>
  <c r="I49" i="7"/>
  <c r="G50" i="7"/>
  <c r="N83" i="2" l="1"/>
  <c r="S50" i="1"/>
  <c r="U49" i="1"/>
  <c r="O83" i="2"/>
  <c r="X892" i="7"/>
  <c r="X906" i="7" s="1"/>
  <c r="I50" i="7"/>
  <c r="J49" i="7"/>
  <c r="I100" i="3" l="1"/>
  <c r="I99" i="3"/>
  <c r="N84" i="2"/>
  <c r="K31" i="2" s="1"/>
  <c r="O31" i="2" s="1"/>
  <c r="V49" i="1"/>
  <c r="P83" i="2"/>
  <c r="U50" i="1"/>
  <c r="K49" i="7"/>
  <c r="L49" i="7"/>
  <c r="Q83" i="2" l="1"/>
  <c r="V50" i="1"/>
  <c r="P84" i="2"/>
  <c r="O49" i="7"/>
  <c r="P49" i="7" s="1"/>
  <c r="M49" i="7"/>
  <c r="J100" i="3" l="1"/>
  <c r="J99" i="3"/>
  <c r="X907" i="7"/>
  <c r="N49" i="7"/>
  <c r="Q49" i="7" s="1"/>
  <c r="X908" i="7" l="1"/>
  <c r="Y908" i="7" s="1"/>
  <c r="X909" i="7" l="1"/>
  <c r="Y910" i="7" l="1"/>
  <c r="X911" i="7" l="1"/>
  <c r="Y912" i="7" l="1"/>
  <c r="X913" i="7" s="1"/>
  <c r="Y914" i="7" l="1"/>
  <c r="Y916" i="7" s="1"/>
  <c r="Y918" i="7" s="1"/>
  <c r="X915" i="7" l="1"/>
</calcChain>
</file>

<file path=xl/sharedStrings.xml><?xml version="1.0" encoding="utf-8"?>
<sst xmlns="http://schemas.openxmlformats.org/spreadsheetml/2006/main" count="2597" uniqueCount="195">
  <si>
    <t>Jan-Mar</t>
  </si>
  <si>
    <t>Apr-Jun</t>
  </si>
  <si>
    <t>Jul-Sep</t>
  </si>
  <si>
    <t>Oct-Dec</t>
  </si>
  <si>
    <t>ปีที่2</t>
  </si>
  <si>
    <t>ปีที่3</t>
  </si>
  <si>
    <t>ปีที่4</t>
  </si>
  <si>
    <t>ปีที่5</t>
  </si>
  <si>
    <t>ปีที่6</t>
  </si>
  <si>
    <t>ปีที่7</t>
  </si>
  <si>
    <t>ปีที่8</t>
  </si>
  <si>
    <t>ปีที่9</t>
  </si>
  <si>
    <t>ปีที่10</t>
  </si>
  <si>
    <t>ปีที่11</t>
  </si>
  <si>
    <t>ปีที่12</t>
  </si>
  <si>
    <t>ปีที่13</t>
  </si>
  <si>
    <t>บัญชีออมทรัพย์พิเศษดอกเบี้ยแบบไม่สะสม</t>
  </si>
  <si>
    <t>จ่ายดอกเบี้ยทุก 3 เดือน จะได้ 4 ครั้งๆละ 8,013.70 บาท เข้าออมทรัพย์</t>
  </si>
  <si>
    <t>เงินต้น</t>
  </si>
  <si>
    <t>ดอกเบี้ย/ปี</t>
  </si>
  <si>
    <t>รวมดอกเบี้ยรับ</t>
  </si>
  <si>
    <t>ดอกเบี้ยรับ 1</t>
  </si>
  <si>
    <t>ดอกเบี้ยรับ 2</t>
  </si>
  <si>
    <t>ดอกเบี้ยรับ 3</t>
  </si>
  <si>
    <t>ดอกเบี้ยรับ 4</t>
  </si>
  <si>
    <t>ทุกปี</t>
  </si>
  <si>
    <t>ดอกเบี้ยรับมา</t>
  </si>
  <si>
    <t>ปีที่ 1</t>
  </si>
  <si>
    <t>ทั้งหมด</t>
  </si>
  <si>
    <t>การเลือกรับเงินก้อนจากกบข. แล้วนำมาฝากสหกรณ์ออมทรัพย์ (แบบไม่เสียภาษี)</t>
  </si>
  <si>
    <t>เงินต้นยกไปปี2</t>
  </si>
  <si>
    <t>ปีที่ 2</t>
  </si>
  <si>
    <t>ออมทรัพย์</t>
  </si>
  <si>
    <t xml:space="preserve">เพื่อเปรียบเทียบความแตกต่างเงินบำนาญที่ได้รับลดลงหากรับเงินก้อนจาก กบข. </t>
  </si>
  <si>
    <t>โดยกำหนดให้นำเงินต้นและดอกเบี้ยฝากไม่มีการถอนออกเลย</t>
  </si>
  <si>
    <t>ปีที่ 3</t>
  </si>
  <si>
    <t>ปีที่ 4</t>
  </si>
  <si>
    <t>ปีที่ 5</t>
  </si>
  <si>
    <t>ปีที่ 6</t>
  </si>
  <si>
    <t>ปีที่ 7</t>
  </si>
  <si>
    <t>ปีที่ 8</t>
  </si>
  <si>
    <t>ปีที่ 9</t>
  </si>
  <si>
    <t>ปีที่ 10</t>
  </si>
  <si>
    <t>ปีที่ 11</t>
  </si>
  <si>
    <t>ปีที่ 12</t>
  </si>
  <si>
    <t>ปีที่ 13</t>
  </si>
  <si>
    <t>ปีที่14</t>
  </si>
  <si>
    <t>ปีที่ 14</t>
  </si>
  <si>
    <t>ปีที่15</t>
  </si>
  <si>
    <t>ปีที่ 15</t>
  </si>
  <si>
    <t>ปีที่16</t>
  </si>
  <si>
    <t>ปีที่ 16</t>
  </si>
  <si>
    <t>ปีที่17</t>
  </si>
  <si>
    <t>ปีที่ 17</t>
  </si>
  <si>
    <t>ปีที่18</t>
  </si>
  <si>
    <t>ปีที่ 18</t>
  </si>
  <si>
    <t>ปีที่19</t>
  </si>
  <si>
    <t>ปีที่ 19</t>
  </si>
  <si>
    <t>ปีที่20</t>
  </si>
  <si>
    <t>ปีที่ 20</t>
  </si>
  <si>
    <t>ปีที่21</t>
  </si>
  <si>
    <t>ปีที่ 21</t>
  </si>
  <si>
    <t>ปีที่22</t>
  </si>
  <si>
    <t>ปีที่ 22</t>
  </si>
  <si>
    <t>ปีที่23</t>
  </si>
  <si>
    <t>ปีที่ 23</t>
  </si>
  <si>
    <t>ปีที่24</t>
  </si>
  <si>
    <t>ปีที่ 24</t>
  </si>
  <si>
    <t>ปีที่25</t>
  </si>
  <si>
    <t>ปีที่ 25</t>
  </si>
  <si>
    <t>ปีที่26</t>
  </si>
  <si>
    <t>ปีที่ 26</t>
  </si>
  <si>
    <t>ปีที่27</t>
  </si>
  <si>
    <t>ปีที่ 27</t>
  </si>
  <si>
    <t>ปีที่28</t>
  </si>
  <si>
    <t>ปีที่ 28</t>
  </si>
  <si>
    <t>ปีที่29</t>
  </si>
  <si>
    <t>ปีที่ 29</t>
  </si>
  <si>
    <t>ปีที่30</t>
  </si>
  <si>
    <t>ปีที่ 30</t>
  </si>
  <si>
    <t>ปีที่31</t>
  </si>
  <si>
    <t>ปีที่ 31</t>
  </si>
  <si>
    <t>ปีที่32</t>
  </si>
  <si>
    <t>ปีที่ 32</t>
  </si>
  <si>
    <t>ปีที่33</t>
  </si>
  <si>
    <t>ปีที่ 33</t>
  </si>
  <si>
    <t>ปีที่34</t>
  </si>
  <si>
    <t>ปีที่ 34</t>
  </si>
  <si>
    <t>ปีที่35</t>
  </si>
  <si>
    <t>ปีที่ 35</t>
  </si>
  <si>
    <t>ปีที่36</t>
  </si>
  <si>
    <t>ปีที่ 36</t>
  </si>
  <si>
    <t>ปีที่37</t>
  </si>
  <si>
    <t>ปีที่ 37</t>
  </si>
  <si>
    <t>ปีที่38</t>
  </si>
  <si>
    <t>ปีที่ 38</t>
  </si>
  <si>
    <t>ปีที่39</t>
  </si>
  <si>
    <t>ปีที่ 39</t>
  </si>
  <si>
    <t>ปีที่40</t>
  </si>
  <si>
    <t>ปีที่ 40</t>
  </si>
  <si>
    <t>บัญชีออมทรัพย์สะสม</t>
  </si>
  <si>
    <t>ดอกเบี้ยประจำหรือดอกเบี้ยออมทรัพย์พิเศษ</t>
  </si>
  <si>
    <t>บัญชีออมทรัพย์พิเศษ</t>
  </si>
  <si>
    <t>จำนวนปี</t>
  </si>
  <si>
    <t>ดอกเบี้ยออมทรัพย์</t>
  </si>
  <si>
    <t>บัญชีออมทรัพย์สะสมทบต้น</t>
  </si>
  <si>
    <t>ดอกเบี้ยออมทรัพย์พิเศษ</t>
  </si>
  <si>
    <t>รวมดอกเบี้ยสะสม</t>
  </si>
  <si>
    <t>รวมดอกเบี้ยต่อปี</t>
  </si>
  <si>
    <t>อายุ (ปี)</t>
  </si>
  <si>
    <t>สิ้นปีที่</t>
  </si>
  <si>
    <t>เฉลี่ยดอกเบี้ยต่อปี</t>
  </si>
  <si>
    <t>เฉลี่ยดอกเบี้ยต่อเดือน</t>
  </si>
  <si>
    <t>ส่วนต่างเงินบำนาญกบข.กับแบบเดิม</t>
  </si>
  <si>
    <t>จ่ายดอกเบี้ยทุก 3 เดือน จะได้ 4 ครั้งๆละ</t>
  </si>
  <si>
    <t>บาท เข้าออมทรัพย์</t>
  </si>
  <si>
    <t>เสียโอกาสต่อเดือน</t>
  </si>
  <si>
    <t>เสียโอกาสต่อปี</t>
  </si>
  <si>
    <t>จ่ายดอกเบี้ยทุก 3 เดือน จะได้ 4 ครั้งเข้าออมทรัพย์ต่อ</t>
  </si>
  <si>
    <t>การคิดดอกเบี้ยจากค่าเสียโอกาสอีกทีหนึ่ง</t>
  </si>
  <si>
    <t>การคิดดอกเบี้ยจากค่าเสียโอกาสอีกทีหนึ่ง M10-M49</t>
  </si>
  <si>
    <t>รวมดอกเบี้ยสะสมต่อปี</t>
  </si>
  <si>
    <t>จ่ายดอกเบี้ยทุก 3 เดือน จะได้ 4 ครั้ง โดยเข้าบัญชีออมทรัพย์ธรรมดา</t>
  </si>
  <si>
    <t>1. บัญชีออมทรัพย์พิเศษดอกเบี้ยแบบไม่สะสมหรือประจำแบบไม่เสียภาษี</t>
  </si>
  <si>
    <t>2. บัญชีออมทรัพย์แบบทบดอกทบต้น</t>
  </si>
  <si>
    <t>จ่ายดอกเบี้ยทุก 3 เดือน จะได้ 4 ครั้ง โดยเข้าบัญชีออมทรัพย์</t>
  </si>
  <si>
    <t>อัตราดอกเบี้ยต่อปี</t>
  </si>
  <si>
    <t>นำเงินเข้าฝาก(บาท)</t>
  </si>
  <si>
    <t>จ่ายดอกเบี้ยครั้งๆละ(บาท)</t>
  </si>
  <si>
    <t>รวมดอกเบี้ยรับต่อปี(บาท)</t>
  </si>
  <si>
    <t>1. แบบเดิม</t>
  </si>
  <si>
    <t>สูตร</t>
  </si>
  <si>
    <t>เงินเดือนสุดท้ายคูณด้วยเวลาราชการ(เศษไม่ถึงครึ่งปีตัดทิ้ง ถ้าเลยครึ่งปีปัดเป็น 1)</t>
  </si>
  <si>
    <t>หารด้วย 50</t>
  </si>
  <si>
    <t>ดอกเบี้ย</t>
  </si>
  <si>
    <t>2. แบบ กบข.</t>
  </si>
  <si>
    <t>เงินเดือนเฉลี่ย 60 เดือนสุดท้ายคูณด้วยเวลาราชการ(นับคำนวณเศษตามจริง)</t>
  </si>
  <si>
    <t>ผลรับต้องไม่เกินร้อยละ 70 ของเงินเดือนเฉลี่ย 60 เดือนสุดท้าย</t>
  </si>
  <si>
    <t>รวมดอกเบี้ย</t>
  </si>
  <si>
    <t xml:space="preserve">หรือสามารถดูได้จากเอกสาร UNDO รายบุคคลที่ส่งมาถึงท่าน </t>
  </si>
  <si>
    <t>(แต่เงินเดือนสุดท้ายจะน้อยเพราะประมาณไว้เพิ่มปีละ 4%หรือ 1 ขั้น)</t>
  </si>
  <si>
    <t>รวม</t>
  </si>
  <si>
    <t>3. ผลต่างจากบำนาญแบบเดิมกับ กบข.</t>
  </si>
  <si>
    <t>บำนาญแบบเดิมลบบำนาญแบบ กบข.</t>
  </si>
  <si>
    <t>บำนาญแบบเดิม (บาท)</t>
  </si>
  <si>
    <t>บำนาญแบบ กบข. (บาท)</t>
  </si>
  <si>
    <t>ผลต่างจากบำนาญแบบเดิมกับ กบข.</t>
  </si>
  <si>
    <t>วิธีคำนวณบำนาญ</t>
  </si>
  <si>
    <r>
      <rPr>
        <b/>
        <u/>
        <sz val="11"/>
        <color rgb="FFC00000"/>
        <rFont val="Tahoma"/>
        <family val="2"/>
        <scheme val="minor"/>
      </rPr>
      <t>สูตร</t>
    </r>
    <r>
      <rPr>
        <b/>
        <sz val="11"/>
        <color rgb="FFC00000"/>
        <rFont val="Tahoma"/>
        <family val="2"/>
        <scheme val="minor"/>
      </rPr>
      <t xml:space="preserve"> บำนาญตกทอดคิดเป็น 30 เท่าของเงินบำนาญ</t>
    </r>
  </si>
  <si>
    <t>รวม 10 ปี</t>
  </si>
  <si>
    <t>รวม 40 ปี</t>
  </si>
  <si>
    <t>รวม 30 ปี</t>
  </si>
  <si>
    <t>รวม 20 ปี</t>
  </si>
  <si>
    <t>รวมดอกเบี้ย 10 ปี</t>
  </si>
  <si>
    <t>รวมดอกเบี้ย 20 ปี</t>
  </si>
  <si>
    <t>รวมดอกเบี้ย 30 ปี</t>
  </si>
  <si>
    <t>รวมดอกเบี้ย 40 ปี</t>
  </si>
  <si>
    <t>1. รับบำนาญแบบ กบข. แล้วนำเงินมาฝากชดเชยกับส่วนต่างที่ได้รับลดลงหากรับบำนาญแบบเดิม</t>
  </si>
  <si>
    <t>รวมเสียโอกาสต่อปี</t>
  </si>
  <si>
    <t>2. รับบำนาญแบบเดิม จะเสียโอกาสได้เงินก้อน แต่นำส่วนต่างมาฝากชดเชยกับเงินก้อนหากรับบำนาญแบบ กบข.</t>
  </si>
  <si>
    <t>รวมเสียโอกาสสะสมต่อปี</t>
  </si>
  <si>
    <t>เงินต้นจากดอกเบี้ย</t>
  </si>
  <si>
    <t xml:space="preserve">1. รับบำนาญแบบ กบข. </t>
  </si>
  <si>
    <t xml:space="preserve">    แล้วนำเงินมาฝากชดเชยกับส่วนต่างที่ได้รับลดลงหากรับบำนาญแบบเดิม</t>
  </si>
  <si>
    <t>รวมเงินต้น</t>
  </si>
  <si>
    <t xml:space="preserve">    แต่นำส่วนต่างมาฝากชดเชยกับเงินก้อนหากรับบำนาญแบบ กบข.</t>
  </si>
  <si>
    <t>2. รับบำนาญแบบเดิม (จะเสียโอกาสได้เงินก้อน)</t>
  </si>
  <si>
    <t xml:space="preserve"> (1)</t>
  </si>
  <si>
    <t>(2)</t>
  </si>
  <si>
    <t xml:space="preserve"> (3)</t>
  </si>
  <si>
    <t xml:space="preserve"> (4)</t>
  </si>
  <si>
    <t>และดอกเบี้ย (5)</t>
  </si>
  <si>
    <t xml:space="preserve"> (6)</t>
  </si>
  <si>
    <t xml:space="preserve"> (7)</t>
  </si>
  <si>
    <t xml:space="preserve"> (8)</t>
  </si>
  <si>
    <t>โดยกำหนดให้นำเงินต้นและดอกเบี้ยมาฝากสะสมแบบไม่มีการถอนออกเลย</t>
  </si>
  <si>
    <t>แบบเดิมเป็นเงิน</t>
  </si>
  <si>
    <t>คำนวณบำนาญตกทอด</t>
  </si>
  <si>
    <t>แบบกบข.เป็นเงิน</t>
  </si>
  <si>
    <t>ส่วนต่างเป็นเงิน</t>
  </si>
  <si>
    <t>4. บำนาญตกทอดแบบเดิมกับ กบข.</t>
  </si>
  <si>
    <t>บำนาญตกทอดแบบเดิมลบแบบ กบข.</t>
  </si>
  <si>
    <t>บำนาญตกทอดแบบเดิม (บาท)</t>
  </si>
  <si>
    <t>บำนาญตกทอดแบบ กบข. (บาท)</t>
  </si>
  <si>
    <t>ผลต่างจากบำนาญตกทอด</t>
  </si>
  <si>
    <t xml:space="preserve">   1.เงินกบข.ที่รัฐให้</t>
  </si>
  <si>
    <t xml:space="preserve">      ตกทอด</t>
  </si>
  <si>
    <t xml:space="preserve">   2.เงินส่วนต่างบำนาญ</t>
  </si>
  <si>
    <t xml:space="preserve">     ไม่รวมเงินสะสมของเรา</t>
  </si>
  <si>
    <t xml:space="preserve">   3.เงินที่ควรจะได้รับจริง</t>
  </si>
  <si>
    <t>วิธีคำนวณเงินที่จะได้รับจากกบข.จริง</t>
  </si>
  <si>
    <t xml:space="preserve"> (ดูได้จากใบสรุปรายบุคคลที่ได้รับ)</t>
  </si>
  <si>
    <t>1. บัญชีออมทรัพย์พิเศษดอกเบี้ยแบบไม่สะสมหรือประจำแบบไม่เสียภาษี (ฝากครั้งเดียว)</t>
  </si>
  <si>
    <r>
      <t xml:space="preserve">ให้เปรียบเทียบคอลัมน์ที่ (5) กับ (8) ให้ใกล้เคียงกัน ดังตัวอย่าง </t>
    </r>
    <r>
      <rPr>
        <b/>
        <sz val="11"/>
        <color rgb="FF00009A"/>
        <rFont val="Tahoma"/>
        <family val="2"/>
        <scheme val="minor"/>
      </rPr>
      <t>อายุที่ 73</t>
    </r>
    <r>
      <rPr>
        <b/>
        <sz val="11"/>
        <color theme="1"/>
        <rFont val="Tahoma"/>
        <family val="2"/>
        <scheme val="minor"/>
      </rPr>
      <t xml:space="preserve"> หากเลยไปแล้วบำนาญแบบเดิมจะได้กำไรกว่า (ดูรายละเอียดเพิ่มที่แผ่นงานการวิเคราะห์)</t>
    </r>
  </si>
  <si>
    <t xml:space="preserve">หรือสามารถคำนวณได้ที่เว็บกรมบัญชีกลาง www2.cdg.go.th/rightMenu_7.asp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</si>
</sst>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u/>
      <sz val="11"/>
      <color theme="1"/>
      <name val="Tahoma"/>
      <family val="2"/>
      <charset val="222"/>
      <scheme val="minor"/>
    </font>
    <font>
      <b/>
      <sz val="11"/>
      <color rgb="FFC00000"/>
      <name val="Tahoma"/>
      <family val="2"/>
      <scheme val="minor"/>
    </font>
    <font>
      <b/>
      <sz val="11"/>
      <color rgb="FF002060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u/>
      <sz val="11"/>
      <color rgb="FFC00000"/>
      <name val="Tahoma"/>
      <family val="2"/>
      <scheme val="minor"/>
    </font>
    <font>
      <sz val="11"/>
      <color rgb="FF002060"/>
      <name val="Tahoma"/>
      <family val="2"/>
      <charset val="222"/>
      <scheme val="minor"/>
    </font>
    <font>
      <sz val="12"/>
      <color rgb="FF00009A"/>
      <name val="Tahoma"/>
      <family val="2"/>
      <charset val="222"/>
      <scheme val="minor"/>
    </font>
    <font>
      <b/>
      <sz val="11"/>
      <color rgb="FF00009A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BF8F"/>
        <bgColor indexed="64"/>
      </patternFill>
    </fill>
    <fill>
      <patternFill patternType="solid">
        <fgColor rgb="FFCDDC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Protection="1">
      <protection hidden="1"/>
    </xf>
    <xf numFmtId="0" fontId="5" fillId="5" borderId="4" xfId="0" applyFont="1" applyFill="1" applyBorder="1" applyProtection="1">
      <protection hidden="1"/>
    </xf>
    <xf numFmtId="0" fontId="5" fillId="5" borderId="5" xfId="0" applyFont="1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5" borderId="7" xfId="0" applyFill="1" applyBorder="1" applyProtection="1">
      <protection hidden="1"/>
    </xf>
    <xf numFmtId="0" fontId="0" fillId="5" borderId="0" xfId="0" applyFill="1" applyBorder="1" applyProtection="1">
      <protection hidden="1"/>
    </xf>
    <xf numFmtId="4" fontId="0" fillId="5" borderId="0" xfId="0" applyNumberFormat="1" applyFill="1" applyBorder="1" applyProtection="1">
      <protection hidden="1"/>
    </xf>
    <xf numFmtId="0" fontId="0" fillId="5" borderId="8" xfId="0" applyFill="1" applyBorder="1" applyProtection="1">
      <protection hidden="1"/>
    </xf>
    <xf numFmtId="43" fontId="0" fillId="0" borderId="0" xfId="1" applyFont="1" applyProtection="1">
      <protection hidden="1"/>
    </xf>
    <xf numFmtId="0" fontId="5" fillId="5" borderId="0" xfId="0" applyFont="1" applyFill="1" applyBorder="1" applyProtection="1">
      <protection hidden="1"/>
    </xf>
    <xf numFmtId="0" fontId="0" fillId="5" borderId="0" xfId="0" applyFill="1" applyBorder="1" applyAlignment="1" applyProtection="1">
      <alignment shrinkToFit="1"/>
      <protection hidden="1"/>
    </xf>
    <xf numFmtId="43" fontId="0" fillId="5" borderId="0" xfId="0" applyNumberFormat="1" applyFill="1" applyBorder="1" applyAlignment="1" applyProtection="1">
      <alignment shrinkToFit="1"/>
      <protection hidden="1"/>
    </xf>
    <xf numFmtId="0" fontId="5" fillId="5" borderId="7" xfId="0" applyFont="1" applyFill="1" applyBorder="1" applyProtection="1">
      <protection hidden="1"/>
    </xf>
    <xf numFmtId="43" fontId="5" fillId="5" borderId="0" xfId="0" applyNumberFormat="1" applyFont="1" applyFill="1" applyBorder="1" applyAlignment="1" applyProtection="1">
      <alignment shrinkToFit="1"/>
      <protection hidden="1"/>
    </xf>
    <xf numFmtId="43" fontId="5" fillId="5" borderId="0" xfId="1" applyFont="1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5" borderId="10" xfId="0" applyFill="1" applyBorder="1" applyAlignment="1" applyProtection="1">
      <alignment shrinkToFit="1"/>
      <protection hidden="1"/>
    </xf>
    <xf numFmtId="0" fontId="0" fillId="5" borderId="11" xfId="0" applyFill="1" applyBorder="1" applyProtection="1">
      <protection hidden="1"/>
    </xf>
    <xf numFmtId="0" fontId="0" fillId="0" borderId="0" xfId="0" applyAlignment="1" applyProtection="1">
      <alignment shrinkToFit="1"/>
      <protection hidden="1"/>
    </xf>
    <xf numFmtId="0" fontId="5" fillId="4" borderId="4" xfId="0" applyFont="1" applyFill="1" applyBorder="1" applyProtection="1">
      <protection hidden="1"/>
    </xf>
    <xf numFmtId="0" fontId="5" fillId="4" borderId="5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5" xfId="0" applyFill="1" applyBorder="1" applyAlignment="1" applyProtection="1">
      <alignment shrinkToFit="1"/>
      <protection hidden="1"/>
    </xf>
    <xf numFmtId="0" fontId="0" fillId="4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shrinkToFit="1"/>
      <protection hidden="1"/>
    </xf>
    <xf numFmtId="0" fontId="0" fillId="4" borderId="8" xfId="0" applyFill="1" applyBorder="1" applyProtection="1"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5" fillId="4" borderId="9" xfId="0" applyFont="1" applyFill="1" applyBorder="1" applyProtection="1">
      <protection hidden="1"/>
    </xf>
    <xf numFmtId="0" fontId="5" fillId="4" borderId="10" xfId="0" applyFont="1" applyFill="1" applyBorder="1" applyProtection="1">
      <protection hidden="1"/>
    </xf>
    <xf numFmtId="43" fontId="5" fillId="4" borderId="10" xfId="0" applyNumberFormat="1" applyFont="1" applyFill="1" applyBorder="1" applyAlignment="1" applyProtection="1">
      <alignment shrinkToFit="1"/>
      <protection hidden="1"/>
    </xf>
    <xf numFmtId="0" fontId="0" fillId="4" borderId="10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5" fillId="7" borderId="4" xfId="0" applyFont="1" applyFill="1" applyBorder="1" applyProtection="1">
      <protection hidden="1"/>
    </xf>
    <xf numFmtId="0" fontId="5" fillId="7" borderId="5" xfId="0" applyFont="1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0" fillId="7" borderId="5" xfId="0" applyFill="1" applyBorder="1" applyAlignment="1" applyProtection="1">
      <alignment shrinkToFit="1"/>
      <protection hidden="1"/>
    </xf>
    <xf numFmtId="0" fontId="0" fillId="7" borderId="6" xfId="0" applyFill="1" applyBorder="1" applyProtection="1">
      <protection hidden="1"/>
    </xf>
    <xf numFmtId="0" fontId="3" fillId="7" borderId="7" xfId="0" applyFont="1" applyFill="1" applyBorder="1" applyAlignment="1" applyProtection="1">
      <alignment horizontal="center"/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0" xfId="0" applyFill="1" applyBorder="1" applyProtection="1">
      <protection hidden="1"/>
    </xf>
    <xf numFmtId="0" fontId="0" fillId="7" borderId="0" xfId="0" applyFill="1" applyBorder="1" applyAlignment="1" applyProtection="1">
      <alignment shrinkToFit="1"/>
      <protection hidden="1"/>
    </xf>
    <xf numFmtId="0" fontId="0" fillId="7" borderId="8" xfId="0" applyFill="1" applyBorder="1" applyProtection="1">
      <protection hidden="1"/>
    </xf>
    <xf numFmtId="0" fontId="0" fillId="7" borderId="7" xfId="0" applyFill="1" applyBorder="1" applyProtection="1">
      <protection hidden="1"/>
    </xf>
    <xf numFmtId="43" fontId="6" fillId="10" borderId="27" xfId="0" applyNumberFormat="1" applyFont="1" applyFill="1" applyBorder="1" applyAlignment="1" applyProtection="1">
      <alignment shrinkToFit="1"/>
      <protection hidden="1"/>
    </xf>
    <xf numFmtId="0" fontId="0" fillId="7" borderId="9" xfId="0" applyFill="1" applyBorder="1" applyProtection="1">
      <protection hidden="1"/>
    </xf>
    <xf numFmtId="0" fontId="0" fillId="7" borderId="10" xfId="0" applyFill="1" applyBorder="1" applyProtection="1">
      <protection hidden="1"/>
    </xf>
    <xf numFmtId="0" fontId="0" fillId="7" borderId="11" xfId="0" applyFill="1" applyBorder="1" applyProtection="1">
      <protection hidden="1"/>
    </xf>
    <xf numFmtId="43" fontId="6" fillId="7" borderId="0" xfId="0" applyNumberFormat="1" applyFont="1" applyFill="1" applyBorder="1" applyAlignment="1" applyProtection="1">
      <alignment shrinkToFit="1"/>
      <protection hidden="1"/>
    </xf>
    <xf numFmtId="0" fontId="5" fillId="6" borderId="28" xfId="0" applyFont="1" applyFill="1" applyBorder="1" applyAlignment="1" applyProtection="1">
      <protection hidden="1"/>
    </xf>
    <xf numFmtId="0" fontId="5" fillId="6" borderId="20" xfId="0" applyFont="1" applyFill="1" applyBorder="1" applyAlignment="1" applyProtection="1">
      <protection hidden="1"/>
    </xf>
    <xf numFmtId="0" fontId="5" fillId="6" borderId="29" xfId="0" applyFont="1" applyFill="1" applyBorder="1" applyAlignment="1" applyProtection="1">
      <protection hidden="1"/>
    </xf>
    <xf numFmtId="0" fontId="5" fillId="6" borderId="30" xfId="0" applyFont="1" applyFill="1" applyBorder="1" applyAlignment="1" applyProtection="1">
      <protection hidden="1"/>
    </xf>
    <xf numFmtId="0" fontId="5" fillId="6" borderId="1" xfId="0" applyFont="1" applyFill="1" applyBorder="1" applyAlignment="1" applyProtection="1">
      <protection hidden="1"/>
    </xf>
    <xf numFmtId="0" fontId="5" fillId="6" borderId="31" xfId="0" applyFont="1" applyFill="1" applyBorder="1" applyAlignment="1" applyProtection="1">
      <protection hidden="1"/>
    </xf>
    <xf numFmtId="0" fontId="6" fillId="8" borderId="4" xfId="0" applyFont="1" applyFill="1" applyBorder="1" applyAlignment="1" applyProtection="1">
      <alignment horizontal="center" vertical="center" shrinkToFit="1"/>
      <protection hidden="1"/>
    </xf>
    <xf numFmtId="0" fontId="6" fillId="8" borderId="5" xfId="0" applyFont="1" applyFill="1" applyBorder="1" applyAlignment="1" applyProtection="1">
      <alignment horizontal="center" vertical="center" shrinkToFit="1"/>
      <protection hidden="1"/>
    </xf>
    <xf numFmtId="0" fontId="6" fillId="9" borderId="4" xfId="0" applyFont="1" applyFill="1" applyBorder="1" applyAlignment="1" applyProtection="1">
      <alignment horizontal="center" vertical="center" shrinkToFit="1"/>
      <protection hidden="1"/>
    </xf>
    <xf numFmtId="0" fontId="6" fillId="9" borderId="5" xfId="0" applyFont="1" applyFill="1" applyBorder="1" applyAlignment="1" applyProtection="1">
      <alignment horizontal="center" vertical="center" shrinkToFit="1"/>
      <protection hidden="1"/>
    </xf>
    <xf numFmtId="0" fontId="6" fillId="9" borderId="6" xfId="0" applyFont="1" applyFill="1" applyBorder="1" applyAlignment="1" applyProtection="1">
      <alignment horizontal="center" vertical="center" shrinkToFit="1"/>
      <protection hidden="1"/>
    </xf>
    <xf numFmtId="0" fontId="6" fillId="2" borderId="4" xfId="0" applyFont="1" applyFill="1" applyBorder="1" applyAlignment="1" applyProtection="1">
      <alignment shrinkToFit="1"/>
      <protection hidden="1"/>
    </xf>
    <xf numFmtId="0" fontId="6" fillId="2" borderId="5" xfId="0" applyFont="1" applyFill="1" applyBorder="1" applyAlignment="1" applyProtection="1">
      <alignment shrinkToFit="1"/>
      <protection hidden="1"/>
    </xf>
    <xf numFmtId="0" fontId="6" fillId="2" borderId="6" xfId="0" applyFont="1" applyFill="1" applyBorder="1" applyAlignment="1" applyProtection="1">
      <alignment shrinkToFit="1"/>
      <protection hidden="1"/>
    </xf>
    <xf numFmtId="49" fontId="6" fillId="8" borderId="9" xfId="0" applyNumberFormat="1" applyFont="1" applyFill="1" applyBorder="1" applyAlignment="1" applyProtection="1">
      <alignment horizontal="center" vertical="center" shrinkToFit="1"/>
      <protection hidden="1"/>
    </xf>
    <xf numFmtId="49" fontId="6" fillId="8" borderId="10" xfId="0" applyNumberFormat="1" applyFont="1" applyFill="1" applyBorder="1" applyAlignment="1" applyProtection="1">
      <alignment horizontal="center" shrinkToFit="1"/>
      <protection hidden="1"/>
    </xf>
    <xf numFmtId="49" fontId="6" fillId="9" borderId="9" xfId="0" applyNumberFormat="1" applyFont="1" applyFill="1" applyBorder="1" applyAlignment="1" applyProtection="1">
      <alignment horizontal="center" vertical="center" shrinkToFit="1"/>
      <protection hidden="1"/>
    </xf>
    <xf numFmtId="49" fontId="6" fillId="9" borderId="10" xfId="0" applyNumberFormat="1" applyFont="1" applyFill="1" applyBorder="1" applyAlignment="1" applyProtection="1">
      <alignment horizontal="center" vertical="center" shrinkToFit="1"/>
      <protection hidden="1"/>
    </xf>
    <xf numFmtId="0" fontId="6" fillId="9" borderId="11" xfId="0" applyFont="1" applyFill="1" applyBorder="1" applyAlignment="1" applyProtection="1">
      <alignment horizontal="center" vertical="center" shrinkToFit="1"/>
      <protection hidden="1"/>
    </xf>
    <xf numFmtId="49" fontId="6" fillId="2" borderId="9" xfId="0" applyNumberFormat="1" applyFont="1" applyFill="1" applyBorder="1" applyAlignment="1" applyProtection="1">
      <alignment horizontal="center" vertical="center" shrinkToFit="1"/>
      <protection hidden="1"/>
    </xf>
    <xf numFmtId="49" fontId="6" fillId="2" borderId="10" xfId="0" applyNumberFormat="1" applyFont="1" applyFill="1" applyBorder="1" applyAlignment="1" applyProtection="1">
      <alignment horizontal="center" vertical="center" shrinkToFit="1"/>
      <protection hidden="1"/>
    </xf>
    <xf numFmtId="49" fontId="6" fillId="2" borderId="11" xfId="0" applyNumberFormat="1" applyFont="1" applyFill="1" applyBorder="1" applyAlignment="1" applyProtection="1">
      <alignment horizontal="center" vertical="center" shrinkToFit="1"/>
      <protection hidden="1"/>
    </xf>
    <xf numFmtId="187" fontId="0" fillId="3" borderId="4" xfId="1" applyNumberFormat="1" applyFont="1" applyFill="1" applyBorder="1" applyAlignment="1" applyProtection="1">
      <alignment horizontal="center" shrinkToFit="1"/>
      <protection hidden="1"/>
    </xf>
    <xf numFmtId="187" fontId="0" fillId="3" borderId="6" xfId="1" applyNumberFormat="1" applyFont="1" applyFill="1" applyBorder="1" applyAlignment="1" applyProtection="1">
      <alignment horizontal="left" shrinkToFit="1"/>
      <protection hidden="1"/>
    </xf>
    <xf numFmtId="43" fontId="0" fillId="5" borderId="7" xfId="1" applyFont="1" applyFill="1" applyBorder="1" applyAlignment="1" applyProtection="1">
      <alignment shrinkToFit="1"/>
      <protection hidden="1"/>
    </xf>
    <xf numFmtId="43" fontId="0" fillId="5" borderId="0" xfId="1" applyFont="1" applyFill="1" applyBorder="1" applyAlignment="1" applyProtection="1">
      <alignment shrinkToFit="1"/>
      <protection hidden="1"/>
    </xf>
    <xf numFmtId="43" fontId="8" fillId="5" borderId="8" xfId="1" applyFont="1" applyFill="1" applyBorder="1" applyAlignment="1" applyProtection="1">
      <alignment shrinkToFit="1"/>
      <protection hidden="1"/>
    </xf>
    <xf numFmtId="43" fontId="0" fillId="2" borderId="7" xfId="0" applyNumberFormat="1" applyFill="1" applyBorder="1" applyAlignment="1" applyProtection="1">
      <alignment shrinkToFit="1"/>
      <protection hidden="1"/>
    </xf>
    <xf numFmtId="43" fontId="0" fillId="2" borderId="0" xfId="0" applyNumberFormat="1" applyFill="1" applyBorder="1" applyAlignment="1" applyProtection="1">
      <alignment shrinkToFit="1"/>
      <protection hidden="1"/>
    </xf>
    <xf numFmtId="43" fontId="8" fillId="2" borderId="8" xfId="0" applyNumberFormat="1" applyFont="1" applyFill="1" applyBorder="1" applyAlignment="1" applyProtection="1">
      <alignment shrinkToFit="1"/>
      <protection hidden="1"/>
    </xf>
    <xf numFmtId="187" fontId="0" fillId="3" borderId="7" xfId="1" applyNumberFormat="1" applyFont="1" applyFill="1" applyBorder="1" applyAlignment="1" applyProtection="1">
      <alignment horizontal="left" shrinkToFit="1"/>
      <protection hidden="1"/>
    </xf>
    <xf numFmtId="187" fontId="0" fillId="3" borderId="8" xfId="1" applyNumberFormat="1" applyFont="1" applyFill="1" applyBorder="1" applyAlignment="1" applyProtection="1">
      <alignment horizontal="left" shrinkToFit="1"/>
      <protection hidden="1"/>
    </xf>
    <xf numFmtId="187" fontId="0" fillId="3" borderId="16" xfId="1" applyNumberFormat="1" applyFont="1" applyFill="1" applyBorder="1" applyAlignment="1" applyProtection="1">
      <alignment horizontal="left" shrinkToFit="1"/>
      <protection hidden="1"/>
    </xf>
    <xf numFmtId="187" fontId="0" fillId="3" borderId="17" xfId="1" applyNumberFormat="1" applyFont="1" applyFill="1" applyBorder="1" applyAlignment="1" applyProtection="1">
      <alignment horizontal="left" shrinkToFit="1"/>
      <protection hidden="1"/>
    </xf>
    <xf numFmtId="43" fontId="0" fillId="5" borderId="16" xfId="1" applyFont="1" applyFill="1" applyBorder="1" applyAlignment="1" applyProtection="1">
      <alignment shrinkToFit="1"/>
      <protection hidden="1"/>
    </xf>
    <xf numFmtId="43" fontId="0" fillId="5" borderId="1" xfId="1" applyFont="1" applyFill="1" applyBorder="1" applyAlignment="1" applyProtection="1">
      <alignment shrinkToFit="1"/>
      <protection hidden="1"/>
    </xf>
    <xf numFmtId="43" fontId="8" fillId="5" borderId="17" xfId="1" applyFont="1" applyFill="1" applyBorder="1" applyAlignment="1" applyProtection="1">
      <alignment shrinkToFit="1"/>
      <protection hidden="1"/>
    </xf>
    <xf numFmtId="43" fontId="0" fillId="2" borderId="16" xfId="0" applyNumberFormat="1" applyFill="1" applyBorder="1" applyAlignment="1" applyProtection="1">
      <alignment shrinkToFit="1"/>
      <protection hidden="1"/>
    </xf>
    <xf numFmtId="43" fontId="0" fillId="2" borderId="1" xfId="0" applyNumberFormat="1" applyFill="1" applyBorder="1" applyAlignment="1" applyProtection="1">
      <alignment shrinkToFit="1"/>
      <protection hidden="1"/>
    </xf>
    <xf numFmtId="43" fontId="8" fillId="2" borderId="17" xfId="0" applyNumberFormat="1" applyFont="1" applyFill="1" applyBorder="1" applyAlignment="1" applyProtection="1">
      <alignment shrinkToFit="1"/>
      <protection hidden="1"/>
    </xf>
    <xf numFmtId="43" fontId="6" fillId="5" borderId="18" xfId="1" applyFont="1" applyFill="1" applyBorder="1" applyAlignment="1" applyProtection="1">
      <alignment shrinkToFit="1"/>
      <protection hidden="1"/>
    </xf>
    <xf numFmtId="43" fontId="6" fillId="5" borderId="20" xfId="1" applyFont="1" applyFill="1" applyBorder="1" applyAlignment="1" applyProtection="1">
      <alignment shrinkToFit="1"/>
      <protection hidden="1"/>
    </xf>
    <xf numFmtId="43" fontId="6" fillId="5" borderId="19" xfId="1" applyFont="1" applyFill="1" applyBorder="1" applyAlignment="1" applyProtection="1">
      <alignment shrinkToFit="1"/>
      <protection hidden="1"/>
    </xf>
    <xf numFmtId="43" fontId="6" fillId="2" borderId="18" xfId="0" applyNumberFormat="1" applyFont="1" applyFill="1" applyBorder="1" applyAlignment="1" applyProtection="1">
      <alignment shrinkToFit="1"/>
      <protection hidden="1"/>
    </xf>
    <xf numFmtId="43" fontId="6" fillId="2" borderId="20" xfId="0" applyNumberFormat="1" applyFont="1" applyFill="1" applyBorder="1" applyAlignment="1" applyProtection="1">
      <alignment shrinkToFit="1"/>
      <protection hidden="1"/>
    </xf>
    <xf numFmtId="43" fontId="6" fillId="2" borderId="19" xfId="0" applyNumberFormat="1" applyFont="1" applyFill="1" applyBorder="1" applyAlignment="1" applyProtection="1">
      <alignment shrinkToFit="1"/>
      <protection hidden="1"/>
    </xf>
    <xf numFmtId="187" fontId="0" fillId="3" borderId="21" xfId="1" applyNumberFormat="1" applyFont="1" applyFill="1" applyBorder="1" applyAlignment="1" applyProtection="1">
      <alignment horizontal="left" shrinkToFit="1"/>
      <protection hidden="1"/>
    </xf>
    <xf numFmtId="187" fontId="0" fillId="3" borderId="22" xfId="1" applyNumberFormat="1" applyFont="1" applyFill="1" applyBorder="1" applyAlignment="1" applyProtection="1">
      <alignment horizontal="left" shrinkToFit="1"/>
      <protection hidden="1"/>
    </xf>
    <xf numFmtId="43" fontId="0" fillId="5" borderId="21" xfId="1" applyFont="1" applyFill="1" applyBorder="1" applyAlignment="1" applyProtection="1">
      <alignment shrinkToFit="1"/>
      <protection hidden="1"/>
    </xf>
    <xf numFmtId="43" fontId="0" fillId="5" borderId="2" xfId="1" applyFont="1" applyFill="1" applyBorder="1" applyAlignment="1" applyProtection="1">
      <alignment shrinkToFit="1"/>
      <protection hidden="1"/>
    </xf>
    <xf numFmtId="43" fontId="0" fillId="5" borderId="22" xfId="1" applyFont="1" applyFill="1" applyBorder="1" applyAlignment="1" applyProtection="1">
      <alignment shrinkToFit="1"/>
      <protection hidden="1"/>
    </xf>
    <xf numFmtId="43" fontId="0" fillId="2" borderId="21" xfId="0" applyNumberFormat="1" applyFill="1" applyBorder="1" applyAlignment="1" applyProtection="1">
      <alignment shrinkToFit="1"/>
      <protection hidden="1"/>
    </xf>
    <xf numFmtId="43" fontId="0" fillId="2" borderId="2" xfId="0" applyNumberFormat="1" applyFill="1" applyBorder="1" applyAlignment="1" applyProtection="1">
      <alignment shrinkToFit="1"/>
      <protection hidden="1"/>
    </xf>
    <xf numFmtId="43" fontId="0" fillId="2" borderId="22" xfId="0" applyNumberFormat="1" applyFill="1" applyBorder="1" applyAlignment="1" applyProtection="1">
      <alignment shrinkToFit="1"/>
      <protection hidden="1"/>
    </xf>
    <xf numFmtId="43" fontId="6" fillId="2" borderId="18" xfId="1" applyFont="1" applyFill="1" applyBorder="1" applyAlignment="1" applyProtection="1">
      <alignment shrinkToFit="1"/>
      <protection hidden="1"/>
    </xf>
    <xf numFmtId="43" fontId="6" fillId="2" borderId="20" xfId="1" applyFont="1" applyFill="1" applyBorder="1" applyAlignment="1" applyProtection="1">
      <alignment shrinkToFit="1"/>
      <protection hidden="1"/>
    </xf>
    <xf numFmtId="43" fontId="6" fillId="2" borderId="19" xfId="1" applyFont="1" applyFill="1" applyBorder="1" applyAlignment="1" applyProtection="1">
      <alignment shrinkToFit="1"/>
      <protection hidden="1"/>
    </xf>
    <xf numFmtId="43" fontId="6" fillId="5" borderId="13" xfId="1" applyFont="1" applyFill="1" applyBorder="1" applyAlignment="1" applyProtection="1">
      <alignment shrinkToFit="1"/>
      <protection hidden="1"/>
    </xf>
    <xf numFmtId="43" fontId="6" fillId="5" borderId="15" xfId="1" applyFont="1" applyFill="1" applyBorder="1" applyAlignment="1" applyProtection="1">
      <alignment shrinkToFit="1"/>
      <protection hidden="1"/>
    </xf>
    <xf numFmtId="43" fontId="6" fillId="5" borderId="14" xfId="1" applyFont="1" applyFill="1" applyBorder="1" applyAlignment="1" applyProtection="1">
      <alignment shrinkToFit="1"/>
      <protection hidden="1"/>
    </xf>
    <xf numFmtId="43" fontId="0" fillId="0" borderId="3" xfId="1" applyFont="1" applyFill="1" applyBorder="1" applyAlignment="1" applyProtection="1">
      <alignment shrinkToFit="1"/>
      <protection locked="0"/>
    </xf>
    <xf numFmtId="10" fontId="0" fillId="0" borderId="12" xfId="0" applyNumberFormat="1" applyFill="1" applyBorder="1" applyAlignment="1" applyProtection="1">
      <alignment shrinkToFit="1"/>
      <protection locked="0"/>
    </xf>
    <xf numFmtId="10" fontId="0" fillId="0" borderId="3" xfId="0" applyNumberFormat="1" applyFill="1" applyBorder="1" applyAlignment="1" applyProtection="1">
      <alignment shrinkToFit="1"/>
      <protection locked="0"/>
    </xf>
    <xf numFmtId="43" fontId="0" fillId="0" borderId="12" xfId="1" applyFont="1" applyFill="1" applyBorder="1" applyAlignment="1" applyProtection="1">
      <alignment shrinkToFit="1"/>
      <protection locked="0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0" borderId="0" xfId="0" applyFont="1" applyProtection="1">
      <protection hidden="1"/>
    </xf>
    <xf numFmtId="0" fontId="0" fillId="3" borderId="9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43" fontId="0" fillId="0" borderId="0" xfId="0" applyNumberFormat="1" applyProtection="1">
      <protection hidden="1"/>
    </xf>
    <xf numFmtId="43" fontId="0" fillId="0" borderId="3" xfId="1" applyFont="1" applyFill="1" applyBorder="1" applyProtection="1">
      <protection hidden="1"/>
    </xf>
    <xf numFmtId="10" fontId="0" fillId="0" borderId="12" xfId="0" applyNumberFormat="1" applyFill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43" fontId="0" fillId="0" borderId="0" xfId="1" applyFont="1" applyAlignment="1" applyProtection="1">
      <alignment shrinkToFit="1"/>
      <protection hidden="1"/>
    </xf>
    <xf numFmtId="43" fontId="0" fillId="5" borderId="0" xfId="0" applyNumberFormat="1" applyFill="1" applyBorder="1" applyProtection="1">
      <protection hidden="1"/>
    </xf>
    <xf numFmtId="43" fontId="0" fillId="0" borderId="0" xfId="0" applyNumberFormat="1" applyAlignment="1" applyProtection="1">
      <alignment shrinkToFit="1"/>
      <protection hidden="1"/>
    </xf>
    <xf numFmtId="10" fontId="0" fillId="0" borderId="3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0" fillId="4" borderId="1" xfId="0" applyNumberFormat="1" applyFill="1" applyBorder="1" applyProtection="1">
      <protection hidden="1"/>
    </xf>
    <xf numFmtId="0" fontId="5" fillId="4" borderId="7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Protection="1">
      <protection hidden="1"/>
    </xf>
    <xf numFmtId="0" fontId="5" fillId="4" borderId="7" xfId="0" applyFont="1" applyFill="1" applyBorder="1" applyProtection="1">
      <protection hidden="1"/>
    </xf>
    <xf numFmtId="43" fontId="5" fillId="4" borderId="2" xfId="0" applyNumberFormat="1" applyFont="1" applyFill="1" applyBorder="1" applyAlignment="1" applyProtection="1">
      <alignment shrinkToFit="1"/>
      <protection hidden="1"/>
    </xf>
    <xf numFmtId="0" fontId="0" fillId="4" borderId="2" xfId="0" applyFill="1" applyBorder="1" applyProtection="1">
      <protection hidden="1"/>
    </xf>
    <xf numFmtId="43" fontId="0" fillId="7" borderId="0" xfId="0" applyNumberFormat="1" applyFill="1" applyBorder="1" applyProtection="1">
      <protection hidden="1"/>
    </xf>
    <xf numFmtId="0" fontId="5" fillId="5" borderId="4" xfId="0" applyFont="1" applyFill="1" applyBorder="1" applyAlignment="1" applyProtection="1">
      <protection hidden="1"/>
    </xf>
    <xf numFmtId="0" fontId="5" fillId="5" borderId="5" xfId="0" applyFont="1" applyFill="1" applyBorder="1" applyAlignment="1" applyProtection="1">
      <protection hidden="1"/>
    </xf>
    <xf numFmtId="43" fontId="5" fillId="5" borderId="5" xfId="0" applyNumberFormat="1" applyFont="1" applyFill="1" applyBorder="1" applyAlignment="1" applyProtection="1">
      <alignment shrinkToFit="1"/>
      <protection hidden="1"/>
    </xf>
    <xf numFmtId="0" fontId="5" fillId="5" borderId="4" xfId="0" applyFont="1" applyFill="1" applyBorder="1" applyAlignment="1" applyProtection="1">
      <alignment horizontal="right"/>
      <protection hidden="1"/>
    </xf>
    <xf numFmtId="43" fontId="5" fillId="5" borderId="6" xfId="0" applyNumberFormat="1" applyFont="1" applyFill="1" applyBorder="1" applyAlignment="1" applyProtection="1">
      <alignment shrinkToFit="1"/>
      <protection hidden="1"/>
    </xf>
    <xf numFmtId="0" fontId="5" fillId="4" borderId="4" xfId="0" applyFont="1" applyFill="1" applyBorder="1" applyAlignment="1" applyProtection="1">
      <alignment shrinkToFit="1"/>
      <protection hidden="1"/>
    </xf>
    <xf numFmtId="43" fontId="5" fillId="4" borderId="6" xfId="0" applyNumberFormat="1" applyFont="1" applyFill="1" applyBorder="1" applyAlignment="1" applyProtection="1">
      <alignment shrinkToFit="1"/>
      <protection hidden="1"/>
    </xf>
    <xf numFmtId="0" fontId="5" fillId="4" borderId="4" xfId="0" applyFont="1" applyFill="1" applyBorder="1" applyAlignment="1" applyProtection="1">
      <alignment horizontal="right" shrinkToFit="1"/>
      <protection hidden="1"/>
    </xf>
    <xf numFmtId="43" fontId="5" fillId="4" borderId="5" xfId="0" applyNumberFormat="1" applyFont="1" applyFill="1" applyBorder="1" applyAlignment="1" applyProtection="1">
      <alignment shrinkToFit="1"/>
      <protection hidden="1"/>
    </xf>
    <xf numFmtId="0" fontId="5" fillId="5" borderId="7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5" fillId="5" borderId="7" xfId="0" applyFont="1" applyFill="1" applyBorder="1" applyAlignment="1" applyProtection="1">
      <alignment horizontal="right"/>
      <protection hidden="1"/>
    </xf>
    <xf numFmtId="43" fontId="5" fillId="5" borderId="8" xfId="0" applyNumberFormat="1" applyFont="1" applyFill="1" applyBorder="1" applyAlignment="1" applyProtection="1">
      <alignment shrinkToFit="1"/>
      <protection hidden="1"/>
    </xf>
    <xf numFmtId="0" fontId="5" fillId="4" borderId="7" xfId="0" applyFont="1" applyFill="1" applyBorder="1" applyAlignment="1" applyProtection="1">
      <alignment shrinkToFit="1"/>
      <protection hidden="1"/>
    </xf>
    <xf numFmtId="43" fontId="5" fillId="4" borderId="8" xfId="0" applyNumberFormat="1" applyFont="1" applyFill="1" applyBorder="1" applyAlignment="1" applyProtection="1">
      <alignment shrinkToFit="1"/>
      <protection hidden="1"/>
    </xf>
    <xf numFmtId="0" fontId="5" fillId="4" borderId="7" xfId="0" applyFont="1" applyFill="1" applyBorder="1" applyAlignment="1" applyProtection="1">
      <alignment horizontal="right" shrinkToFit="1"/>
      <protection hidden="1"/>
    </xf>
    <xf numFmtId="43" fontId="5" fillId="4" borderId="0" xfId="0" applyNumberFormat="1" applyFont="1" applyFill="1" applyBorder="1" applyAlignment="1" applyProtection="1">
      <alignment shrinkToFit="1"/>
      <protection hidden="1"/>
    </xf>
    <xf numFmtId="0" fontId="5" fillId="5" borderId="9" xfId="0" applyFont="1" applyFill="1" applyBorder="1" applyAlignment="1" applyProtection="1">
      <protection hidden="1"/>
    </xf>
    <xf numFmtId="0" fontId="5" fillId="5" borderId="10" xfId="0" applyFont="1" applyFill="1" applyBorder="1" applyAlignment="1" applyProtection="1">
      <protection hidden="1"/>
    </xf>
    <xf numFmtId="43" fontId="5" fillId="5" borderId="10" xfId="0" applyNumberFormat="1" applyFont="1" applyFill="1" applyBorder="1" applyAlignment="1" applyProtection="1">
      <alignment shrinkToFit="1"/>
      <protection hidden="1"/>
    </xf>
    <xf numFmtId="0" fontId="5" fillId="5" borderId="9" xfId="0" applyFont="1" applyFill="1" applyBorder="1" applyAlignment="1" applyProtection="1">
      <alignment horizontal="right"/>
      <protection hidden="1"/>
    </xf>
    <xf numFmtId="43" fontId="5" fillId="5" borderId="11" xfId="0" applyNumberFormat="1" applyFont="1" applyFill="1" applyBorder="1" applyAlignment="1" applyProtection="1">
      <alignment shrinkToFit="1"/>
      <protection hidden="1"/>
    </xf>
    <xf numFmtId="0" fontId="5" fillId="4" borderId="9" xfId="0" applyFont="1" applyFill="1" applyBorder="1" applyAlignment="1" applyProtection="1">
      <protection hidden="1"/>
    </xf>
    <xf numFmtId="0" fontId="0" fillId="4" borderId="9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5" fillId="6" borderId="0" xfId="0" applyFont="1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8" borderId="4" xfId="0" applyFont="1" applyFill="1" applyBorder="1" applyAlignment="1" applyProtection="1">
      <alignment horizontal="center" vertical="center" shrinkToFit="1"/>
      <protection hidden="1"/>
    </xf>
    <xf numFmtId="0" fontId="0" fillId="8" borderId="5" xfId="0" applyFont="1" applyFill="1" applyBorder="1" applyAlignment="1" applyProtection="1">
      <alignment horizontal="center" vertical="center" shrinkToFit="1"/>
      <protection hidden="1"/>
    </xf>
    <xf numFmtId="0" fontId="0" fillId="9" borderId="4" xfId="0" applyFont="1" applyFill="1" applyBorder="1" applyAlignment="1" applyProtection="1">
      <alignment horizontal="center" vertical="center" shrinkToFit="1"/>
      <protection hidden="1"/>
    </xf>
    <xf numFmtId="0" fontId="0" fillId="9" borderId="5" xfId="0" applyFont="1" applyFill="1" applyBorder="1" applyAlignment="1" applyProtection="1">
      <alignment horizontal="center" vertical="center" shrinkToFit="1"/>
      <protection hidden="1"/>
    </xf>
    <xf numFmtId="0" fontId="0" fillId="9" borderId="6" xfId="0" applyFont="1" applyFill="1" applyBorder="1" applyAlignment="1" applyProtection="1">
      <alignment horizontal="center" vertical="center" shrinkToFit="1"/>
      <protection hidden="1"/>
    </xf>
    <xf numFmtId="0" fontId="0" fillId="8" borderId="9" xfId="0" applyFill="1" applyBorder="1" applyProtection="1">
      <protection hidden="1"/>
    </xf>
    <xf numFmtId="0" fontId="0" fillId="8" borderId="10" xfId="0" applyFill="1" applyBorder="1" applyProtection="1">
      <protection hidden="1"/>
    </xf>
    <xf numFmtId="0" fontId="0" fillId="9" borderId="9" xfId="0" applyFill="1" applyBorder="1" applyProtection="1">
      <protection hidden="1"/>
    </xf>
    <xf numFmtId="0" fontId="0" fillId="9" borderId="10" xfId="0" applyFill="1" applyBorder="1" applyProtection="1">
      <protection hidden="1"/>
    </xf>
    <xf numFmtId="0" fontId="0" fillId="9" borderId="11" xfId="0" applyFill="1" applyBorder="1" applyProtection="1">
      <protection hidden="1"/>
    </xf>
    <xf numFmtId="187" fontId="0" fillId="3" borderId="4" xfId="1" applyNumberFormat="1" applyFont="1" applyFill="1" applyBorder="1" applyAlignment="1" applyProtection="1">
      <alignment horizontal="center"/>
      <protection hidden="1"/>
    </xf>
    <xf numFmtId="187" fontId="0" fillId="3" borderId="6" xfId="1" applyNumberFormat="1" applyFont="1" applyFill="1" applyBorder="1" applyAlignment="1" applyProtection="1">
      <alignment horizontal="left"/>
      <protection hidden="1"/>
    </xf>
    <xf numFmtId="43" fontId="0" fillId="5" borderId="8" xfId="1" applyFont="1" applyFill="1" applyBorder="1" applyAlignment="1" applyProtection="1">
      <alignment shrinkToFit="1"/>
      <protection hidden="1"/>
    </xf>
    <xf numFmtId="187" fontId="0" fillId="3" borderId="7" xfId="1" applyNumberFormat="1" applyFont="1" applyFill="1" applyBorder="1" applyAlignment="1" applyProtection="1">
      <alignment horizontal="left"/>
      <protection hidden="1"/>
    </xf>
    <xf numFmtId="187" fontId="0" fillId="3" borderId="8" xfId="1" applyNumberFormat="1" applyFont="1" applyFill="1" applyBorder="1" applyAlignment="1" applyProtection="1">
      <alignment horizontal="left"/>
      <protection hidden="1"/>
    </xf>
    <xf numFmtId="187" fontId="0" fillId="3" borderId="16" xfId="1" applyNumberFormat="1" applyFont="1" applyFill="1" applyBorder="1" applyAlignment="1" applyProtection="1">
      <alignment horizontal="left"/>
      <protection hidden="1"/>
    </xf>
    <xf numFmtId="187" fontId="0" fillId="3" borderId="17" xfId="1" applyNumberFormat="1" applyFont="1" applyFill="1" applyBorder="1" applyAlignment="1" applyProtection="1">
      <alignment horizontal="left"/>
      <protection hidden="1"/>
    </xf>
    <xf numFmtId="43" fontId="0" fillId="5" borderId="17" xfId="1" applyFont="1" applyFill="1" applyBorder="1" applyAlignment="1" applyProtection="1">
      <alignment shrinkToFit="1"/>
      <protection hidden="1"/>
    </xf>
    <xf numFmtId="187" fontId="6" fillId="3" borderId="18" xfId="1" applyNumberFormat="1" applyFont="1" applyFill="1" applyBorder="1" applyAlignment="1" applyProtection="1">
      <alignment horizontal="left"/>
      <protection hidden="1"/>
    </xf>
    <xf numFmtId="187" fontId="0" fillId="3" borderId="19" xfId="1" applyNumberFormat="1" applyFont="1" applyFill="1" applyBorder="1" applyAlignment="1" applyProtection="1">
      <alignment horizontal="left"/>
      <protection hidden="1"/>
    </xf>
    <xf numFmtId="187" fontId="0" fillId="3" borderId="21" xfId="1" applyNumberFormat="1" applyFont="1" applyFill="1" applyBorder="1" applyAlignment="1" applyProtection="1">
      <alignment horizontal="left"/>
      <protection hidden="1"/>
    </xf>
    <xf numFmtId="187" fontId="0" fillId="3" borderId="22" xfId="1" applyNumberFormat="1" applyFont="1" applyFill="1" applyBorder="1" applyAlignment="1" applyProtection="1">
      <alignment horizontal="left"/>
      <protection hidden="1"/>
    </xf>
    <xf numFmtId="0" fontId="0" fillId="3" borderId="21" xfId="0" applyFill="1" applyBorder="1" applyProtection="1">
      <protection hidden="1"/>
    </xf>
    <xf numFmtId="0" fontId="0" fillId="3" borderId="22" xfId="0" applyFill="1" applyBorder="1" applyProtection="1">
      <protection hidden="1"/>
    </xf>
    <xf numFmtId="187" fontId="6" fillId="3" borderId="13" xfId="1" applyNumberFormat="1" applyFont="1" applyFill="1" applyBorder="1" applyAlignment="1" applyProtection="1">
      <alignment horizontal="left"/>
      <protection hidden="1"/>
    </xf>
    <xf numFmtId="187" fontId="6" fillId="3" borderId="14" xfId="1" applyNumberFormat="1" applyFont="1" applyFill="1" applyBorder="1" applyAlignment="1" applyProtection="1">
      <alignment horizontal="left"/>
      <protection hidden="1"/>
    </xf>
    <xf numFmtId="0" fontId="0" fillId="3" borderId="14" xfId="0" applyFill="1" applyBorder="1" applyProtection="1">
      <protection hidden="1"/>
    </xf>
    <xf numFmtId="10" fontId="0" fillId="0" borderId="0" xfId="2" applyNumberFormat="1" applyFo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43" fontId="2" fillId="0" borderId="0" xfId="0" applyNumberFormat="1" applyFont="1" applyProtection="1">
      <protection hidden="1"/>
    </xf>
    <xf numFmtId="0" fontId="0" fillId="0" borderId="1" xfId="0" applyBorder="1" applyProtection="1">
      <protection hidden="1"/>
    </xf>
    <xf numFmtId="43" fontId="0" fillId="0" borderId="1" xfId="0" applyNumberFormat="1" applyBorder="1" applyProtection="1">
      <protection hidden="1"/>
    </xf>
    <xf numFmtId="43" fontId="0" fillId="0" borderId="1" xfId="1" applyFont="1" applyBorder="1" applyProtection="1">
      <protection hidden="1"/>
    </xf>
    <xf numFmtId="43" fontId="2" fillId="0" borderId="1" xfId="0" applyNumberFormat="1" applyFont="1" applyBorder="1" applyProtection="1">
      <protection hidden="1"/>
    </xf>
    <xf numFmtId="43" fontId="0" fillId="0" borderId="0" xfId="1" applyFont="1" applyBorder="1" applyProtection="1">
      <protection hidden="1"/>
    </xf>
    <xf numFmtId="43" fontId="0" fillId="0" borderId="0" xfId="0" applyNumberFormat="1" applyBorder="1" applyProtection="1">
      <protection hidden="1"/>
    </xf>
    <xf numFmtId="0" fontId="0" fillId="0" borderId="23" xfId="0" applyBorder="1" applyProtection="1">
      <protection hidden="1"/>
    </xf>
    <xf numFmtId="4" fontId="0" fillId="0" borderId="23" xfId="0" applyNumberFormat="1" applyBorder="1" applyProtection="1">
      <protection hidden="1"/>
    </xf>
    <xf numFmtId="0" fontId="0" fillId="0" borderId="23" xfId="0" applyBorder="1" applyAlignment="1" applyProtection="1">
      <alignment horizontal="center"/>
      <protection hidden="1"/>
    </xf>
    <xf numFmtId="43" fontId="0" fillId="0" borderId="23" xfId="1" applyFont="1" applyBorder="1" applyProtection="1">
      <protection hidden="1"/>
    </xf>
    <xf numFmtId="10" fontId="0" fillId="0" borderId="23" xfId="2" applyNumberFormat="1" applyFont="1" applyBorder="1" applyProtection="1">
      <protection hidden="1"/>
    </xf>
    <xf numFmtId="43" fontId="0" fillId="0" borderId="23" xfId="0" applyNumberFormat="1" applyBorder="1" applyProtection="1">
      <protection hidden="1"/>
    </xf>
    <xf numFmtId="0" fontId="0" fillId="11" borderId="0" xfId="0" applyFill="1" applyProtection="1">
      <protection hidden="1"/>
    </xf>
    <xf numFmtId="0" fontId="0" fillId="11" borderId="0" xfId="0" applyFill="1" applyAlignment="1" applyProtection="1">
      <alignment shrinkToFit="1"/>
      <protection hidden="1"/>
    </xf>
    <xf numFmtId="0" fontId="6" fillId="11" borderId="0" xfId="0" applyFont="1" applyFill="1" applyAlignment="1" applyProtection="1">
      <alignment vertical="center"/>
      <protection hidden="1"/>
    </xf>
    <xf numFmtId="0" fontId="6" fillId="11" borderId="0" xfId="0" applyFont="1" applyFill="1" applyAlignment="1" applyProtection="1">
      <alignment horizontal="left"/>
      <protection hidden="1"/>
    </xf>
    <xf numFmtId="43" fontId="0" fillId="11" borderId="0" xfId="1" applyFont="1" applyFill="1" applyProtection="1">
      <protection hidden="1"/>
    </xf>
    <xf numFmtId="0" fontId="0" fillId="11" borderId="0" xfId="0" applyFill="1" applyAlignment="1" applyProtection="1">
      <alignment horizontal="right"/>
      <protection hidden="1"/>
    </xf>
    <xf numFmtId="43" fontId="6" fillId="5" borderId="13" xfId="1" applyFont="1" applyFill="1" applyBorder="1" applyAlignment="1" applyProtection="1">
      <alignment vertical="top" shrinkToFit="1"/>
      <protection hidden="1"/>
    </xf>
    <xf numFmtId="43" fontId="6" fillId="5" borderId="15" xfId="1" applyFont="1" applyFill="1" applyBorder="1" applyAlignment="1" applyProtection="1">
      <alignment vertical="top" shrinkToFit="1"/>
      <protection hidden="1"/>
    </xf>
    <xf numFmtId="43" fontId="6" fillId="5" borderId="14" xfId="1" applyFont="1" applyFill="1" applyBorder="1" applyAlignment="1" applyProtection="1">
      <alignment vertical="top" shrinkToFit="1"/>
      <protection hidden="1"/>
    </xf>
    <xf numFmtId="0" fontId="0" fillId="11" borderId="0" xfId="0" applyFill="1" applyAlignment="1" applyProtection="1">
      <alignment vertical="top" shrinkToFit="1"/>
      <protection hidden="1"/>
    </xf>
    <xf numFmtId="43" fontId="6" fillId="2" borderId="24" xfId="1" applyFont="1" applyFill="1" applyBorder="1" applyAlignment="1" applyProtection="1">
      <alignment vertical="top" shrinkToFit="1"/>
      <protection hidden="1"/>
    </xf>
    <xf numFmtId="43" fontId="6" fillId="2" borderId="25" xfId="1" applyFont="1" applyFill="1" applyBorder="1" applyAlignment="1" applyProtection="1">
      <alignment vertical="top" shrinkToFit="1"/>
      <protection hidden="1"/>
    </xf>
    <xf numFmtId="43" fontId="6" fillId="2" borderId="26" xfId="1" applyFont="1" applyFill="1" applyBorder="1" applyAlignment="1" applyProtection="1">
      <alignment vertical="top" shrinkToFit="1"/>
      <protection hidden="1"/>
    </xf>
    <xf numFmtId="43" fontId="0" fillId="11" borderId="2" xfId="1" applyFont="1" applyFill="1" applyBorder="1" applyProtection="1">
      <protection hidden="1"/>
    </xf>
    <xf numFmtId="43" fontId="1" fillId="11" borderId="1" xfId="1" applyFont="1" applyFill="1" applyBorder="1" applyProtection="1">
      <protection hidden="1"/>
    </xf>
    <xf numFmtId="187" fontId="6" fillId="3" borderId="13" xfId="1" applyNumberFormat="1" applyFont="1" applyFill="1" applyBorder="1" applyAlignment="1" applyProtection="1">
      <alignment horizontal="center" vertical="top" shrinkToFit="1"/>
      <protection hidden="1"/>
    </xf>
    <xf numFmtId="187" fontId="6" fillId="3" borderId="14" xfId="1" applyNumberFormat="1" applyFont="1" applyFill="1" applyBorder="1" applyAlignment="1" applyProtection="1">
      <alignment horizontal="center" vertical="top" shrinkToFit="1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187" fontId="6" fillId="3" borderId="18" xfId="1" applyNumberFormat="1" applyFont="1" applyFill="1" applyBorder="1" applyAlignment="1" applyProtection="1">
      <alignment horizontal="center" shrinkToFit="1"/>
      <protection hidden="1"/>
    </xf>
    <xf numFmtId="187" fontId="6" fillId="3" borderId="19" xfId="1" applyNumberFormat="1" applyFont="1" applyFill="1" applyBorder="1" applyAlignment="1" applyProtection="1">
      <alignment horizontal="center" shrinkToFi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C4"/>
      <color rgb="FF006600"/>
      <color rgb="FF00009A"/>
      <color rgb="FF0000FF"/>
      <color rgb="FFE3B5B3"/>
      <color rgb="FFCDDCAC"/>
      <color rgb="FFF9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514349</xdr:colOff>
      <xdr:row>9</xdr:row>
      <xdr:rowOff>142875</xdr:rowOff>
    </xdr:from>
    <xdr:to>
      <xdr:col>7</xdr:col>
      <xdr:colOff>1038225</xdr:colOff>
      <xdr:row>12</xdr:row>
      <xdr:rowOff>66675</xdr:rowOff>
    </xdr:to>
    <xdr:sp macro="" textlink="">
      <xdr:nvSpPr>
        <xdr:cNvPr id="2" name="คำบรรยายภาพแบบเส้น 1 1"/>
        <xdr:cNvSpPr/>
      </xdr:nvSpPr>
      <xdr:spPr>
        <a:xfrm>
          <a:off x="4991099" y="1800225"/>
          <a:ext cx="2295526" cy="485775"/>
        </a:xfrm>
        <a:prstGeom prst="borderCallout1">
          <a:avLst>
            <a:gd name="adj1" fmla="val 18750"/>
            <a:gd name="adj2" fmla="val -8333"/>
            <a:gd name="adj3" fmla="val 66296"/>
            <a:gd name="adj4" fmla="val -21821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00C4"/>
              </a:solidFill>
            </a:rPr>
            <a:t>1.</a:t>
          </a:r>
          <a:r>
            <a:rPr lang="th-TH" sz="1100">
              <a:solidFill>
                <a:srgbClr val="0000C4"/>
              </a:solidFill>
            </a:rPr>
            <a:t>ให้กรอกเงินที่รัฐจะให้ไม่รวมเงินสะสมของเราและหักบำเหน็จตกทอด</a:t>
          </a:r>
        </a:p>
      </xdr:txBody>
    </xdr:sp>
    <xdr:clientData/>
  </xdr:twoCellAnchor>
  <xdr:twoCellAnchor>
    <xdr:from>
      <xdr:col>5</xdr:col>
      <xdr:colOff>523875</xdr:colOff>
      <xdr:row>12</xdr:row>
      <xdr:rowOff>180975</xdr:rowOff>
    </xdr:from>
    <xdr:to>
      <xdr:col>7</xdr:col>
      <xdr:colOff>1057275</xdr:colOff>
      <xdr:row>14</xdr:row>
      <xdr:rowOff>114300</xdr:rowOff>
    </xdr:to>
    <xdr:sp macro="" textlink="">
      <xdr:nvSpPr>
        <xdr:cNvPr id="3" name="คำบรรยายภาพแบบเส้น 1 2"/>
        <xdr:cNvSpPr/>
      </xdr:nvSpPr>
      <xdr:spPr>
        <a:xfrm>
          <a:off x="5000625" y="2400300"/>
          <a:ext cx="2305050" cy="304800"/>
        </a:xfrm>
        <a:prstGeom prst="borderCallout1">
          <a:avLst>
            <a:gd name="adj1" fmla="val 18750"/>
            <a:gd name="adj2" fmla="val -8333"/>
            <a:gd name="adj3" fmla="val -21040"/>
            <a:gd name="adj4" fmla="val -2292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00C4"/>
              </a:solidFill>
            </a:rPr>
            <a:t>2.</a:t>
          </a:r>
          <a:r>
            <a:rPr lang="th-TH" sz="1100">
              <a:solidFill>
                <a:srgbClr val="0000C4"/>
              </a:solidFill>
            </a:rPr>
            <a:t>ให้กรอกอัตราดอกเบี้ย</a:t>
          </a:r>
        </a:p>
      </xdr:txBody>
    </xdr:sp>
    <xdr:clientData/>
  </xdr:twoCellAnchor>
  <xdr:twoCellAnchor>
    <xdr:from>
      <xdr:col>5</xdr:col>
      <xdr:colOff>552449</xdr:colOff>
      <xdr:row>20</xdr:row>
      <xdr:rowOff>104775</xdr:rowOff>
    </xdr:from>
    <xdr:to>
      <xdr:col>7</xdr:col>
      <xdr:colOff>600074</xdr:colOff>
      <xdr:row>22</xdr:row>
      <xdr:rowOff>19050</xdr:rowOff>
    </xdr:to>
    <xdr:sp macro="" textlink="">
      <xdr:nvSpPr>
        <xdr:cNvPr id="4" name="คำบรรยายภาพแบบเส้น 1 3"/>
        <xdr:cNvSpPr/>
      </xdr:nvSpPr>
      <xdr:spPr>
        <a:xfrm>
          <a:off x="5029199" y="3800475"/>
          <a:ext cx="1819275" cy="295275"/>
        </a:xfrm>
        <a:prstGeom prst="borderCallout1">
          <a:avLst>
            <a:gd name="adj1" fmla="val 18750"/>
            <a:gd name="adj2" fmla="val -8333"/>
            <a:gd name="adj3" fmla="val 59504"/>
            <a:gd name="adj4" fmla="val -29684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00C4"/>
              </a:solidFill>
            </a:rPr>
            <a:t>3.</a:t>
          </a:r>
          <a:r>
            <a:rPr lang="th-TH" sz="1100">
              <a:solidFill>
                <a:srgbClr val="0000C4"/>
              </a:solidFill>
            </a:rPr>
            <a:t>ให้กรอกอัตราดอกเบี้ย</a:t>
          </a:r>
        </a:p>
      </xdr:txBody>
    </xdr:sp>
    <xdr:clientData/>
  </xdr:twoCellAnchor>
  <xdr:twoCellAnchor>
    <xdr:from>
      <xdr:col>5</xdr:col>
      <xdr:colOff>571500</xdr:colOff>
      <xdr:row>26</xdr:row>
      <xdr:rowOff>133350</xdr:rowOff>
    </xdr:from>
    <xdr:to>
      <xdr:col>7</xdr:col>
      <xdr:colOff>619125</xdr:colOff>
      <xdr:row>28</xdr:row>
      <xdr:rowOff>76200</xdr:rowOff>
    </xdr:to>
    <xdr:sp macro="" textlink="">
      <xdr:nvSpPr>
        <xdr:cNvPr id="7" name="คำบรรยายภาพแบบเส้น 1 6"/>
        <xdr:cNvSpPr/>
      </xdr:nvSpPr>
      <xdr:spPr>
        <a:xfrm>
          <a:off x="5048250" y="4953000"/>
          <a:ext cx="1819275" cy="314325"/>
        </a:xfrm>
        <a:prstGeom prst="borderCallout1">
          <a:avLst>
            <a:gd name="adj1" fmla="val 18750"/>
            <a:gd name="adj2" fmla="val -8333"/>
            <a:gd name="adj3" fmla="val 114637"/>
            <a:gd name="adj4" fmla="val -30013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00C4"/>
              </a:solidFill>
            </a:rPr>
            <a:t>4.</a:t>
          </a:r>
          <a:r>
            <a:rPr lang="th-TH" sz="1100">
              <a:solidFill>
                <a:srgbClr val="0000C4"/>
              </a:solidFill>
            </a:rPr>
            <a:t>ให้กรอกบำนาญแบบเดิม</a:t>
          </a:r>
        </a:p>
      </xdr:txBody>
    </xdr:sp>
    <xdr:clientData/>
  </xdr:twoCellAnchor>
  <xdr:twoCellAnchor>
    <xdr:from>
      <xdr:col>5</xdr:col>
      <xdr:colOff>571499</xdr:colOff>
      <xdr:row>29</xdr:row>
      <xdr:rowOff>66675</xdr:rowOff>
    </xdr:from>
    <xdr:to>
      <xdr:col>7</xdr:col>
      <xdr:colOff>619125</xdr:colOff>
      <xdr:row>31</xdr:row>
      <xdr:rowOff>9525</xdr:rowOff>
    </xdr:to>
    <xdr:sp macro="" textlink="">
      <xdr:nvSpPr>
        <xdr:cNvPr id="8" name="คำบรรยายภาพแบบเส้น 1 7"/>
        <xdr:cNvSpPr/>
      </xdr:nvSpPr>
      <xdr:spPr>
        <a:xfrm>
          <a:off x="4562474" y="5781675"/>
          <a:ext cx="1819276" cy="314325"/>
        </a:xfrm>
        <a:prstGeom prst="borderCallout1">
          <a:avLst>
            <a:gd name="adj1" fmla="val 18750"/>
            <a:gd name="adj2" fmla="val -8333"/>
            <a:gd name="adj3" fmla="val 17667"/>
            <a:gd name="adj4" fmla="val -30603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00C4"/>
              </a:solidFill>
            </a:rPr>
            <a:t>5.</a:t>
          </a:r>
          <a:r>
            <a:rPr lang="th-TH" sz="1100">
              <a:solidFill>
                <a:srgbClr val="0000C4"/>
              </a:solidFill>
            </a:rPr>
            <a:t>ให้กรอกบำนาญแบบ</a:t>
          </a:r>
          <a:r>
            <a:rPr lang="en-US" sz="1100">
              <a:solidFill>
                <a:srgbClr val="0000C4"/>
              </a:solidFill>
            </a:rPr>
            <a:t> </a:t>
          </a:r>
          <a:r>
            <a:rPr lang="th-TH" sz="1100">
              <a:solidFill>
                <a:srgbClr val="0000C4"/>
              </a:solidFill>
            </a:rPr>
            <a:t>กบข.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8</xdr:col>
      <xdr:colOff>0</xdr:colOff>
      <xdr:row>6</xdr:row>
      <xdr:rowOff>152400</xdr:rowOff>
    </xdr:to>
    <xdr:sp macro="" textlink="">
      <xdr:nvSpPr>
        <xdr:cNvPr id="10" name="แผนผังลําดับงาน: กระบวนการสำรอง 9"/>
        <xdr:cNvSpPr/>
      </xdr:nvSpPr>
      <xdr:spPr>
        <a:xfrm>
          <a:off x="923925" y="923925"/>
          <a:ext cx="6762750" cy="333375"/>
        </a:xfrm>
        <a:prstGeom prst="flowChartAlternateProcess">
          <a:avLst/>
        </a:prstGeom>
        <a:ln w="28575"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="1">
              <a:solidFill>
                <a:srgbClr val="C00000"/>
              </a:solidFill>
            </a:rPr>
            <a:t>กรอกข้อมูล </a:t>
          </a:r>
          <a:r>
            <a:rPr lang="en-US" sz="1100" b="1">
              <a:solidFill>
                <a:srgbClr val="C00000"/>
              </a:solidFill>
            </a:rPr>
            <a:t>5 </a:t>
          </a:r>
          <a:r>
            <a:rPr lang="th-TH" sz="1100" b="1">
              <a:solidFill>
                <a:srgbClr val="C00000"/>
              </a:solidFill>
            </a:rPr>
            <a:t>ขั้นตอนในการเปรียบเทียบบำนาญแบบเดิมกับ</a:t>
          </a:r>
          <a:r>
            <a:rPr lang="th-TH" sz="1100" b="1" baseline="0">
              <a:solidFill>
                <a:srgbClr val="C00000"/>
              </a:solidFill>
            </a:rPr>
            <a:t> กบข.</a:t>
          </a:r>
          <a:endParaRPr lang="th-TH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19050</xdr:colOff>
      <xdr:row>43</xdr:row>
      <xdr:rowOff>95250</xdr:rowOff>
    </xdr:from>
    <xdr:to>
      <xdr:col>8</xdr:col>
      <xdr:colOff>19050</xdr:colOff>
      <xdr:row>45</xdr:row>
      <xdr:rowOff>66675</xdr:rowOff>
    </xdr:to>
    <xdr:sp macro="" textlink="">
      <xdr:nvSpPr>
        <xdr:cNvPr id="13" name="แผนผังลําดับงาน: กระบวนการสำรอง 12"/>
        <xdr:cNvSpPr/>
      </xdr:nvSpPr>
      <xdr:spPr>
        <a:xfrm>
          <a:off x="942975" y="7096125"/>
          <a:ext cx="6467475" cy="333375"/>
        </a:xfrm>
        <a:prstGeom prst="flowChartAlternateProcess">
          <a:avLst/>
        </a:prstGeom>
        <a:ln w="28575"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="1">
              <a:solidFill>
                <a:srgbClr val="C00000"/>
              </a:solidFill>
            </a:rPr>
            <a:t>สรุปผลการเปรียบเทียบค่าเสียโอกาสของการรับบำนาญแบบเดิมกับแบบ กบข.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5</xdr:row>
      <xdr:rowOff>57150</xdr:rowOff>
    </xdr:from>
    <xdr:to>
      <xdr:col>6</xdr:col>
      <xdr:colOff>847725</xdr:colOff>
      <xdr:row>8</xdr:row>
      <xdr:rowOff>0</xdr:rowOff>
    </xdr:to>
    <xdr:sp macro="" textlink="">
      <xdr:nvSpPr>
        <xdr:cNvPr id="9" name="คำบรรยายภาพแบบเส้น 1 8"/>
        <xdr:cNvSpPr/>
      </xdr:nvSpPr>
      <xdr:spPr>
        <a:xfrm>
          <a:off x="4400550" y="981075"/>
          <a:ext cx="2943225" cy="485775"/>
        </a:xfrm>
        <a:prstGeom prst="borderCallout1">
          <a:avLst>
            <a:gd name="adj1" fmla="val 18750"/>
            <a:gd name="adj2" fmla="val -8333"/>
            <a:gd name="adj3" fmla="val 76026"/>
            <a:gd name="adj4" fmla="val -15810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1.</a:t>
          </a:r>
          <a:r>
            <a:rPr lang="th-TH" sz="1100"/>
            <a:t>ให้กรอกเงินที่รัฐจะให้ไม่รวมเงินสะสมของเรา</a:t>
          </a:r>
        </a:p>
      </xdr:txBody>
    </xdr:sp>
    <xdr:clientData/>
  </xdr:twoCellAnchor>
  <xdr:twoCellAnchor>
    <xdr:from>
      <xdr:col>4</xdr:col>
      <xdr:colOff>438150</xdr:colOff>
      <xdr:row>8</xdr:row>
      <xdr:rowOff>76200</xdr:rowOff>
    </xdr:from>
    <xdr:to>
      <xdr:col>6</xdr:col>
      <xdr:colOff>857250</xdr:colOff>
      <xdr:row>10</xdr:row>
      <xdr:rowOff>9525</xdr:rowOff>
    </xdr:to>
    <xdr:sp macro="" textlink="">
      <xdr:nvSpPr>
        <xdr:cNvPr id="10" name="คำบรรยายภาพแบบเส้น 1 9"/>
        <xdr:cNvSpPr/>
      </xdr:nvSpPr>
      <xdr:spPr>
        <a:xfrm>
          <a:off x="4400550" y="1543050"/>
          <a:ext cx="2952750" cy="295275"/>
        </a:xfrm>
        <a:prstGeom prst="borderCallout1">
          <a:avLst>
            <a:gd name="adj1" fmla="val 18750"/>
            <a:gd name="adj2" fmla="val -8333"/>
            <a:gd name="adj3" fmla="val 10210"/>
            <a:gd name="adj4" fmla="val -13943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2.</a:t>
          </a:r>
          <a:r>
            <a:rPr lang="th-TH" sz="1100"/>
            <a:t>ให้กรอกอัตราดอกเบี้ย</a:t>
          </a:r>
        </a:p>
      </xdr:txBody>
    </xdr:sp>
    <xdr:clientData/>
  </xdr:twoCellAnchor>
  <xdr:twoCellAnchor>
    <xdr:from>
      <xdr:col>3</xdr:col>
      <xdr:colOff>619125</xdr:colOff>
      <xdr:row>16</xdr:row>
      <xdr:rowOff>47625</xdr:rowOff>
    </xdr:from>
    <xdr:to>
      <xdr:col>4</xdr:col>
      <xdr:colOff>914400</xdr:colOff>
      <xdr:row>17</xdr:row>
      <xdr:rowOff>152400</xdr:rowOff>
    </xdr:to>
    <xdr:sp macro="" textlink="">
      <xdr:nvSpPr>
        <xdr:cNvPr id="11" name="คำบรรยายภาพแบบเส้น 1 10"/>
        <xdr:cNvSpPr/>
      </xdr:nvSpPr>
      <xdr:spPr>
        <a:xfrm>
          <a:off x="3333750" y="3009900"/>
          <a:ext cx="1543050" cy="295275"/>
        </a:xfrm>
        <a:prstGeom prst="borderCallout1">
          <a:avLst>
            <a:gd name="adj1" fmla="val 18750"/>
            <a:gd name="adj2" fmla="val -8333"/>
            <a:gd name="adj3" fmla="val 69182"/>
            <a:gd name="adj4" fmla="val -40352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3.</a:t>
          </a:r>
          <a:r>
            <a:rPr lang="th-TH" sz="1100"/>
            <a:t>ให้กรอกอัตราดอกเบี้ย</a:t>
          </a:r>
        </a:p>
      </xdr:txBody>
    </xdr:sp>
    <xdr:clientData/>
  </xdr:twoCellAnchor>
  <xdr:twoCellAnchor>
    <xdr:from>
      <xdr:col>12</xdr:col>
      <xdr:colOff>428625</xdr:colOff>
      <xdr:row>19</xdr:row>
      <xdr:rowOff>133350</xdr:rowOff>
    </xdr:from>
    <xdr:to>
      <xdr:col>14</xdr:col>
      <xdr:colOff>38100</xdr:colOff>
      <xdr:row>21</xdr:row>
      <xdr:rowOff>76200</xdr:rowOff>
    </xdr:to>
    <xdr:sp macro="" textlink="">
      <xdr:nvSpPr>
        <xdr:cNvPr id="12" name="คำบรรยายภาพแบบเส้น 1 11"/>
        <xdr:cNvSpPr/>
      </xdr:nvSpPr>
      <xdr:spPr>
        <a:xfrm>
          <a:off x="10648950" y="3657600"/>
          <a:ext cx="1885950" cy="314325"/>
        </a:xfrm>
        <a:prstGeom prst="borderCallout1">
          <a:avLst>
            <a:gd name="adj1" fmla="val 18750"/>
            <a:gd name="adj2" fmla="val -8333"/>
            <a:gd name="adj3" fmla="val 96455"/>
            <a:gd name="adj4" fmla="val -22160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4.</a:t>
          </a:r>
          <a:r>
            <a:rPr lang="th-TH" sz="1100"/>
            <a:t>ให้กรอกบำนาญแบบเดิม</a:t>
          </a:r>
        </a:p>
      </xdr:txBody>
    </xdr:sp>
    <xdr:clientData/>
  </xdr:twoCellAnchor>
  <xdr:twoCellAnchor>
    <xdr:from>
      <xdr:col>12</xdr:col>
      <xdr:colOff>428625</xdr:colOff>
      <xdr:row>22</xdr:row>
      <xdr:rowOff>57150</xdr:rowOff>
    </xdr:from>
    <xdr:to>
      <xdr:col>14</xdr:col>
      <xdr:colOff>171450</xdr:colOff>
      <xdr:row>24</xdr:row>
      <xdr:rowOff>0</xdr:rowOff>
    </xdr:to>
    <xdr:sp macro="" textlink="">
      <xdr:nvSpPr>
        <xdr:cNvPr id="13" name="คำบรรยายภาพแบบเส้น 1 12"/>
        <xdr:cNvSpPr/>
      </xdr:nvSpPr>
      <xdr:spPr>
        <a:xfrm>
          <a:off x="10467975" y="4143375"/>
          <a:ext cx="2019300" cy="314325"/>
        </a:xfrm>
        <a:prstGeom prst="borderCallout1">
          <a:avLst>
            <a:gd name="adj1" fmla="val 18750"/>
            <a:gd name="adj2" fmla="val -8333"/>
            <a:gd name="adj3" fmla="val 20697"/>
            <a:gd name="adj4" fmla="val -20655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5.</a:t>
          </a:r>
          <a:r>
            <a:rPr lang="th-TH" sz="1100"/>
            <a:t>ให้กรอกบำนาญแบบ</a:t>
          </a:r>
          <a:r>
            <a:rPr lang="en-US" sz="1100"/>
            <a:t> </a:t>
          </a:r>
          <a:r>
            <a:rPr lang="th-TH" sz="1100"/>
            <a:t>กบข.</a:t>
          </a:r>
        </a:p>
      </xdr:txBody>
    </xdr:sp>
    <xdr:clientData/>
  </xdr:twoCellAnchor>
  <xdr:twoCellAnchor>
    <xdr:from>
      <xdr:col>5</xdr:col>
      <xdr:colOff>638175</xdr:colOff>
      <xdr:row>0</xdr:row>
      <xdr:rowOff>95250</xdr:rowOff>
    </xdr:from>
    <xdr:to>
      <xdr:col>8</xdr:col>
      <xdr:colOff>723900</xdr:colOff>
      <xdr:row>3</xdr:row>
      <xdr:rowOff>38100</xdr:rowOff>
    </xdr:to>
    <xdr:sp macro="" textlink="">
      <xdr:nvSpPr>
        <xdr:cNvPr id="14" name="คำบรรยายภาพแบบเส้น 1 13"/>
        <xdr:cNvSpPr/>
      </xdr:nvSpPr>
      <xdr:spPr>
        <a:xfrm>
          <a:off x="5867400" y="95250"/>
          <a:ext cx="2495550" cy="495300"/>
        </a:xfrm>
        <a:prstGeom prst="borderCallout1">
          <a:avLst>
            <a:gd name="adj1" fmla="val 18750"/>
            <a:gd name="adj2" fmla="val -8333"/>
            <a:gd name="adj3" fmla="val 154947"/>
            <a:gd name="adj4" fmla="val -21982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="1"/>
            <a:t>กรอกข้อมูล </a:t>
          </a:r>
          <a:r>
            <a:rPr lang="en-US" sz="1100" b="1"/>
            <a:t>5 </a:t>
          </a:r>
          <a:r>
            <a:rPr lang="th-TH" sz="1100" b="1"/>
            <a:t>ขั้นตอนในการเปรียบเทียบบำนาญแบบเดิมกับ</a:t>
          </a:r>
          <a:r>
            <a:rPr lang="th-TH" sz="1100" b="1" baseline="0"/>
            <a:t> กบข.</a:t>
          </a:r>
          <a:endParaRPr lang="th-TH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indowProtection="1" showGridLines="0" tabSelected="1" workbookViewId="0">
      <selection activeCell="E12" sqref="E12"/>
    </sheetView>
  </sheetViews>
  <sheetFormatPr defaultRowHeight="14.25" x14ac:dyDescent="0.2"/>
  <cols>
    <col min="1" max="1" width="5.75" style="1" customWidth="1"/>
    <col min="2" max="2" width="8.875" style="1" customWidth="1"/>
    <col min="3" max="3" width="7.875" style="1" customWidth="1"/>
    <col min="4" max="4" width="14.75" style="1" customWidth="1"/>
    <col min="5" max="5" width="15.125" style="1" customWidth="1"/>
    <col min="6" max="6" width="18.625" style="1" customWidth="1"/>
    <col min="7" max="7" width="4.625" style="1" customWidth="1"/>
    <col min="8" max="8" width="15.375" style="1" customWidth="1"/>
    <col min="9" max="9" width="20.625" style="1" customWidth="1"/>
    <col min="10" max="10" width="21.375" style="1" customWidth="1"/>
    <col min="11" max="11" width="19.5" style="1" bestFit="1" customWidth="1"/>
    <col min="12" max="12" width="11.625" style="1" customWidth="1"/>
    <col min="13" max="16384" width="9" style="1"/>
  </cols>
  <sheetData>
    <row r="1" spans="1:11" ht="15" thickBot="1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1.75" customHeight="1" x14ac:dyDescent="0.2">
      <c r="A2" s="217"/>
      <c r="B2" s="234" t="s">
        <v>29</v>
      </c>
      <c r="C2" s="235"/>
      <c r="D2" s="235"/>
      <c r="E2" s="235"/>
      <c r="F2" s="235"/>
      <c r="G2" s="235"/>
      <c r="H2" s="236"/>
      <c r="I2" s="217"/>
      <c r="J2" s="217"/>
      <c r="K2" s="217"/>
    </row>
    <row r="3" spans="1:11" ht="24" customHeight="1" x14ac:dyDescent="0.2">
      <c r="A3" s="217"/>
      <c r="B3" s="237" t="s">
        <v>33</v>
      </c>
      <c r="C3" s="238"/>
      <c r="D3" s="238"/>
      <c r="E3" s="238"/>
      <c r="F3" s="238"/>
      <c r="G3" s="238"/>
      <c r="H3" s="239"/>
      <c r="I3" s="217"/>
      <c r="J3" s="217"/>
      <c r="K3" s="217"/>
    </row>
    <row r="4" spans="1:11" ht="24" customHeight="1" thickBot="1" x14ac:dyDescent="0.25">
      <c r="A4" s="217"/>
      <c r="B4" s="240" t="s">
        <v>175</v>
      </c>
      <c r="C4" s="241"/>
      <c r="D4" s="241"/>
      <c r="E4" s="241"/>
      <c r="F4" s="241"/>
      <c r="G4" s="241"/>
      <c r="H4" s="242"/>
      <c r="I4" s="217"/>
      <c r="J4" s="217"/>
      <c r="K4" s="217"/>
    </row>
    <row r="5" spans="1:11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1" x14ac:dyDescent="0.2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</row>
    <row r="7" spans="1:11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</row>
    <row r="8" spans="1:11" ht="15" thickBot="1" x14ac:dyDescent="0.25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1" x14ac:dyDescent="0.2">
      <c r="A9" s="217"/>
      <c r="B9" s="2" t="s">
        <v>192</v>
      </c>
      <c r="C9" s="3"/>
      <c r="D9" s="4"/>
      <c r="E9" s="4"/>
      <c r="F9" s="4"/>
      <c r="G9" s="4"/>
      <c r="H9" s="5"/>
      <c r="I9" s="220" t="str">
        <f>ผลการวิเคราะห์!P7</f>
        <v>วิธีคำนวณเงินที่จะได้รับจากกบข.จริง</v>
      </c>
      <c r="J9" s="217"/>
      <c r="K9" s="217"/>
    </row>
    <row r="10" spans="1:11" x14ac:dyDescent="0.2">
      <c r="A10" s="217"/>
      <c r="B10" s="7" t="s">
        <v>125</v>
      </c>
      <c r="C10" s="8"/>
      <c r="D10" s="8"/>
      <c r="E10" s="9"/>
      <c r="F10" s="8"/>
      <c r="G10" s="8"/>
      <c r="H10" s="10"/>
      <c r="I10" s="217" t="str">
        <f>ผลการวิเคราะห์!$P$8</f>
        <v xml:space="preserve"> (ดูได้จากใบสรุปรายบุคคลที่ได้รับ)</v>
      </c>
      <c r="J10" s="217"/>
      <c r="K10" s="217"/>
    </row>
    <row r="11" spans="1:11" ht="15" thickBot="1" x14ac:dyDescent="0.25">
      <c r="A11" s="217"/>
      <c r="B11" s="7"/>
      <c r="C11" s="8"/>
      <c r="D11" s="8"/>
      <c r="E11" s="8"/>
      <c r="F11" s="8"/>
      <c r="G11" s="8"/>
      <c r="H11" s="10"/>
      <c r="I11" s="217" t="str">
        <f>ผลการวิเคราะห์!P10</f>
        <v xml:space="preserve">   1.เงินกบข.ที่รัฐให้</v>
      </c>
      <c r="J11" s="221">
        <f>ผลการวิเคราะห์!R10</f>
        <v>717043.36</v>
      </c>
      <c r="K11" s="217"/>
    </row>
    <row r="12" spans="1:11" ht="15" thickBot="1" x14ac:dyDescent="0.25">
      <c r="A12" s="217"/>
      <c r="B12" s="7" t="s">
        <v>127</v>
      </c>
      <c r="C12" s="8"/>
      <c r="D12" s="8"/>
      <c r="E12" s="114">
        <v>576514.36</v>
      </c>
      <c r="F12" s="8"/>
      <c r="G12" s="8"/>
      <c r="H12" s="10"/>
      <c r="I12" s="222" t="str">
        <f>ผลการวิเคราะห์!P11</f>
        <v xml:space="preserve">     ไม่รวมเงินสะสมของเรา</v>
      </c>
      <c r="J12" s="221"/>
      <c r="K12" s="217"/>
    </row>
    <row r="13" spans="1:11" ht="15" thickBot="1" x14ac:dyDescent="0.25">
      <c r="A13" s="217"/>
      <c r="B13" s="7" t="s">
        <v>126</v>
      </c>
      <c r="C13" s="8"/>
      <c r="D13" s="8"/>
      <c r="E13" s="115">
        <v>3.2500000000000001E-2</v>
      </c>
      <c r="F13" s="12"/>
      <c r="G13" s="8"/>
      <c r="H13" s="10"/>
      <c r="I13" s="217" t="str">
        <f>ผลการวิเคราะห์!P12</f>
        <v xml:space="preserve">   2.เงินส่วนต่างบำนาญ</v>
      </c>
      <c r="J13" s="231">
        <f>ผลการวิเคราะห์!R12</f>
        <v>140529.0000000002</v>
      </c>
      <c r="K13" s="217"/>
    </row>
    <row r="14" spans="1:11" x14ac:dyDescent="0.2">
      <c r="A14" s="217"/>
      <c r="B14" s="7"/>
      <c r="C14" s="8"/>
      <c r="D14" s="8"/>
      <c r="E14" s="13"/>
      <c r="F14" s="8"/>
      <c r="G14" s="8"/>
      <c r="H14" s="10"/>
      <c r="I14" s="217" t="str">
        <f>ผลการวิเคราะห์!P13</f>
        <v xml:space="preserve">      ตกทอด</v>
      </c>
      <c r="J14" s="217"/>
      <c r="K14" s="217"/>
    </row>
    <row r="15" spans="1:11" ht="15" thickBot="1" x14ac:dyDescent="0.25">
      <c r="A15" s="217"/>
      <c r="B15" s="7" t="s">
        <v>128</v>
      </c>
      <c r="C15" s="8"/>
      <c r="D15" s="8"/>
      <c r="E15" s="14">
        <f>ดอก!$C$10</f>
        <v>4620.0123369863013</v>
      </c>
      <c r="F15" s="8"/>
      <c r="G15" s="8"/>
      <c r="H15" s="10"/>
      <c r="I15" s="217" t="str">
        <f>ผลการวิเคราะห์!P14</f>
        <v xml:space="preserve">   3.เงินที่ควรจะได้รับจริง</v>
      </c>
      <c r="J15" s="230">
        <f>ผลการวิเคราะห์!R14</f>
        <v>576514.35999999975</v>
      </c>
      <c r="K15" s="217"/>
    </row>
    <row r="16" spans="1:11" ht="15" thickTop="1" x14ac:dyDescent="0.2">
      <c r="A16" s="217"/>
      <c r="B16" s="15" t="s">
        <v>129</v>
      </c>
      <c r="C16" s="12"/>
      <c r="D16" s="12"/>
      <c r="E16" s="49">
        <f>ผลการวิเคราะห์!$D$12</f>
        <v>18480.049347945205</v>
      </c>
      <c r="F16" s="17"/>
      <c r="G16" s="8"/>
      <c r="H16" s="10"/>
      <c r="I16" s="217"/>
      <c r="J16" s="217"/>
      <c r="K16" s="217"/>
    </row>
    <row r="17" spans="1:11" ht="15" thickBot="1" x14ac:dyDescent="0.25">
      <c r="A17" s="217"/>
      <c r="B17" s="18"/>
      <c r="C17" s="19"/>
      <c r="D17" s="19"/>
      <c r="E17" s="20"/>
      <c r="F17" s="19"/>
      <c r="G17" s="19"/>
      <c r="H17" s="21"/>
      <c r="I17" s="217"/>
      <c r="J17" s="217"/>
      <c r="K17" s="217"/>
    </row>
    <row r="18" spans="1:11" ht="15" thickBot="1" x14ac:dyDescent="0.25">
      <c r="A18" s="217"/>
      <c r="B18" s="217"/>
      <c r="C18" s="217"/>
      <c r="D18" s="217"/>
      <c r="E18" s="218"/>
      <c r="F18" s="217"/>
      <c r="G18" s="217"/>
      <c r="H18" s="217"/>
      <c r="I18" s="217"/>
      <c r="J18" s="217"/>
      <c r="K18" s="217"/>
    </row>
    <row r="19" spans="1:11" x14ac:dyDescent="0.2">
      <c r="A19" s="217"/>
      <c r="B19" s="23" t="s">
        <v>124</v>
      </c>
      <c r="C19" s="24"/>
      <c r="D19" s="25"/>
      <c r="E19" s="26"/>
      <c r="F19" s="25"/>
      <c r="G19" s="25"/>
      <c r="H19" s="27"/>
      <c r="I19" s="217"/>
      <c r="J19" s="217"/>
      <c r="K19" s="217"/>
    </row>
    <row r="20" spans="1:11" x14ac:dyDescent="0.2">
      <c r="A20" s="217"/>
      <c r="B20" s="28" t="s">
        <v>122</v>
      </c>
      <c r="C20" s="29"/>
      <c r="D20" s="29"/>
      <c r="E20" s="30"/>
      <c r="F20" s="29"/>
      <c r="G20" s="29"/>
      <c r="H20" s="31"/>
      <c r="I20" s="217"/>
      <c r="J20" s="217"/>
      <c r="K20" s="217"/>
    </row>
    <row r="21" spans="1:11" ht="15" thickBot="1" x14ac:dyDescent="0.25">
      <c r="A21" s="217"/>
      <c r="B21" s="28"/>
      <c r="C21" s="29"/>
      <c r="D21" s="29"/>
      <c r="E21" s="30"/>
      <c r="F21" s="29"/>
      <c r="G21" s="29"/>
      <c r="H21" s="31"/>
      <c r="I21" s="217"/>
      <c r="J21" s="217"/>
      <c r="K21" s="217"/>
    </row>
    <row r="22" spans="1:11" ht="15" thickBot="1" x14ac:dyDescent="0.25">
      <c r="A22" s="217"/>
      <c r="B22" s="28" t="s">
        <v>126</v>
      </c>
      <c r="C22" s="29"/>
      <c r="D22" s="29"/>
      <c r="E22" s="116">
        <v>0.03</v>
      </c>
      <c r="F22" s="29"/>
      <c r="G22" s="29"/>
      <c r="H22" s="31"/>
      <c r="I22" s="217"/>
      <c r="J22" s="217"/>
      <c r="K22" s="217"/>
    </row>
    <row r="23" spans="1:11" x14ac:dyDescent="0.2">
      <c r="A23" s="217"/>
      <c r="B23" s="28"/>
      <c r="C23" s="29"/>
      <c r="D23" s="29"/>
      <c r="E23" s="30"/>
      <c r="F23" s="32"/>
      <c r="G23" s="29"/>
      <c r="H23" s="31"/>
      <c r="I23" s="217"/>
      <c r="J23" s="217"/>
      <c r="K23" s="217"/>
    </row>
    <row r="24" spans="1:11" ht="15" thickBot="1" x14ac:dyDescent="0.25">
      <c r="A24" s="217"/>
      <c r="B24" s="33"/>
      <c r="C24" s="34"/>
      <c r="D24" s="34"/>
      <c r="E24" s="35"/>
      <c r="F24" s="36"/>
      <c r="G24" s="36"/>
      <c r="H24" s="37"/>
      <c r="I24" s="217"/>
      <c r="J24" s="217"/>
      <c r="K24" s="217"/>
    </row>
    <row r="25" spans="1:11" ht="15" thickBot="1" x14ac:dyDescent="0.25">
      <c r="A25" s="217"/>
      <c r="B25" s="217"/>
      <c r="C25" s="217"/>
      <c r="D25" s="217"/>
      <c r="E25" s="218"/>
      <c r="F25" s="217"/>
      <c r="G25" s="217"/>
      <c r="H25" s="217"/>
      <c r="I25" s="217"/>
      <c r="J25" s="217"/>
      <c r="K25" s="217"/>
    </row>
    <row r="26" spans="1:11" x14ac:dyDescent="0.2">
      <c r="A26" s="217"/>
      <c r="B26" s="38" t="s">
        <v>142</v>
      </c>
      <c r="C26" s="39"/>
      <c r="D26" s="40"/>
      <c r="E26" s="41"/>
      <c r="F26" s="40"/>
      <c r="G26" s="40"/>
      <c r="H26" s="42"/>
      <c r="I26" s="217"/>
      <c r="J26" s="217"/>
      <c r="K26" s="217"/>
    </row>
    <row r="27" spans="1:11" x14ac:dyDescent="0.2">
      <c r="A27" s="217"/>
      <c r="B27" s="43" t="s">
        <v>131</v>
      </c>
      <c r="C27" s="44"/>
      <c r="D27" s="45" t="s">
        <v>143</v>
      </c>
      <c r="E27" s="46"/>
      <c r="F27" s="45"/>
      <c r="G27" s="45"/>
      <c r="H27" s="47"/>
      <c r="I27" s="217"/>
      <c r="J27" s="217"/>
      <c r="K27" s="217"/>
    </row>
    <row r="28" spans="1:11" ht="15" thickBot="1" x14ac:dyDescent="0.25">
      <c r="A28" s="217"/>
      <c r="B28" s="48"/>
      <c r="C28" s="45"/>
      <c r="D28" s="45"/>
      <c r="E28" s="46"/>
      <c r="F28" s="45"/>
      <c r="G28" s="45"/>
      <c r="H28" s="47"/>
      <c r="I28" s="217"/>
      <c r="J28" s="217"/>
      <c r="K28" s="217"/>
    </row>
    <row r="29" spans="1:11" ht="15" thickBot="1" x14ac:dyDescent="0.25">
      <c r="A29" s="217"/>
      <c r="B29" s="48" t="s">
        <v>144</v>
      </c>
      <c r="C29" s="45"/>
      <c r="D29" s="45"/>
      <c r="E29" s="114">
        <v>36208.800000000003</v>
      </c>
      <c r="F29" s="45"/>
      <c r="G29" s="45"/>
      <c r="H29" s="47"/>
      <c r="I29" s="217"/>
      <c r="J29" s="217"/>
      <c r="K29" s="217"/>
    </row>
    <row r="30" spans="1:11" ht="15" thickBot="1" x14ac:dyDescent="0.25">
      <c r="A30" s="217"/>
      <c r="B30" s="48" t="s">
        <v>145</v>
      </c>
      <c r="C30" s="45"/>
      <c r="D30" s="45"/>
      <c r="E30" s="117">
        <v>31524.499999999996</v>
      </c>
      <c r="F30" s="45"/>
      <c r="G30" s="45"/>
      <c r="H30" s="47"/>
      <c r="I30" s="217"/>
      <c r="J30" s="217"/>
      <c r="K30" s="217"/>
    </row>
    <row r="31" spans="1:11" x14ac:dyDescent="0.2">
      <c r="A31" s="217"/>
      <c r="B31" s="48"/>
      <c r="C31" s="45"/>
      <c r="D31" s="45"/>
      <c r="E31" s="45"/>
      <c r="F31" s="45"/>
      <c r="G31" s="45"/>
      <c r="H31" s="47"/>
      <c r="I31" s="217"/>
      <c r="J31" s="217"/>
      <c r="K31" s="217"/>
    </row>
    <row r="32" spans="1:11" x14ac:dyDescent="0.2">
      <c r="A32" s="217"/>
      <c r="B32" s="48" t="s">
        <v>146</v>
      </c>
      <c r="C32" s="45"/>
      <c r="D32" s="45"/>
      <c r="E32" s="49">
        <f>ดอก!$M$6</f>
        <v>4684.3000000000065</v>
      </c>
      <c r="F32" s="45"/>
      <c r="G32" s="45"/>
      <c r="H32" s="47"/>
      <c r="I32" s="217"/>
      <c r="J32" s="217"/>
      <c r="K32" s="217"/>
    </row>
    <row r="33" spans="1:11" ht="15" thickBot="1" x14ac:dyDescent="0.25">
      <c r="A33" s="217"/>
      <c r="B33" s="50"/>
      <c r="C33" s="51"/>
      <c r="D33" s="51"/>
      <c r="E33" s="51"/>
      <c r="F33" s="51"/>
      <c r="G33" s="51"/>
      <c r="H33" s="52"/>
      <c r="I33" s="217"/>
      <c r="J33" s="217"/>
      <c r="K33" s="217"/>
    </row>
    <row r="34" spans="1:11" ht="15" thickBot="1" x14ac:dyDescent="0.2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</row>
    <row r="35" spans="1:11" x14ac:dyDescent="0.2">
      <c r="A35" s="217"/>
      <c r="B35" s="38" t="s">
        <v>180</v>
      </c>
      <c r="C35" s="39"/>
      <c r="D35" s="40"/>
      <c r="E35" s="40"/>
      <c r="F35" s="40"/>
      <c r="G35" s="40"/>
      <c r="H35" s="42"/>
      <c r="I35" s="217"/>
      <c r="J35" s="217"/>
      <c r="K35" s="217"/>
    </row>
    <row r="36" spans="1:11" x14ac:dyDescent="0.2">
      <c r="A36" s="217"/>
      <c r="B36" s="43" t="s">
        <v>131</v>
      </c>
      <c r="C36" s="44"/>
      <c r="D36" s="45" t="s">
        <v>181</v>
      </c>
      <c r="E36" s="45"/>
      <c r="F36" s="45"/>
      <c r="G36" s="45"/>
      <c r="H36" s="47"/>
      <c r="I36" s="217"/>
      <c r="J36" s="217"/>
      <c r="K36" s="217"/>
    </row>
    <row r="37" spans="1:11" x14ac:dyDescent="0.2">
      <c r="A37" s="217"/>
      <c r="B37" s="48"/>
      <c r="C37" s="45"/>
      <c r="D37" s="45"/>
      <c r="E37" s="45"/>
      <c r="F37" s="45"/>
      <c r="G37" s="45"/>
      <c r="H37" s="47"/>
      <c r="I37" s="217"/>
      <c r="J37" s="217"/>
      <c r="K37" s="217"/>
    </row>
    <row r="38" spans="1:11" x14ac:dyDescent="0.2">
      <c r="A38" s="217"/>
      <c r="B38" s="48" t="s">
        <v>182</v>
      </c>
      <c r="C38" s="45"/>
      <c r="D38" s="45"/>
      <c r="E38" s="53">
        <f>ผลการวิเคราะห์!R3</f>
        <v>1086264</v>
      </c>
      <c r="F38" s="45"/>
      <c r="G38" s="45"/>
      <c r="H38" s="47"/>
      <c r="I38" s="217"/>
      <c r="J38" s="217"/>
      <c r="K38" s="217"/>
    </row>
    <row r="39" spans="1:11" x14ac:dyDescent="0.2">
      <c r="A39" s="217"/>
      <c r="B39" s="48" t="s">
        <v>183</v>
      </c>
      <c r="C39" s="45"/>
      <c r="D39" s="45"/>
      <c r="E39" s="53">
        <f>ผลการวิเคราะห์!R4</f>
        <v>945734.99999999988</v>
      </c>
      <c r="F39" s="45"/>
      <c r="G39" s="45"/>
      <c r="H39" s="47"/>
      <c r="I39" s="217"/>
      <c r="J39" s="217"/>
      <c r="K39" s="217"/>
    </row>
    <row r="40" spans="1:11" x14ac:dyDescent="0.2">
      <c r="A40" s="217"/>
      <c r="B40" s="48"/>
      <c r="C40" s="45"/>
      <c r="D40" s="45"/>
      <c r="E40" s="46"/>
      <c r="F40" s="45"/>
      <c r="G40" s="45"/>
      <c r="H40" s="47"/>
      <c r="I40" s="217"/>
      <c r="J40" s="217"/>
      <c r="K40" s="217"/>
    </row>
    <row r="41" spans="1:11" x14ac:dyDescent="0.2">
      <c r="A41" s="217"/>
      <c r="B41" s="48" t="s">
        <v>184</v>
      </c>
      <c r="C41" s="45"/>
      <c r="D41" s="45"/>
      <c r="E41" s="49">
        <f>ผลการวิเคราะห์!$R$5</f>
        <v>140529.0000000002</v>
      </c>
      <c r="F41" s="45"/>
      <c r="G41" s="45"/>
      <c r="H41" s="47"/>
      <c r="I41" s="217"/>
      <c r="J41" s="217"/>
      <c r="K41" s="217"/>
    </row>
    <row r="42" spans="1:11" ht="15" thickBot="1" x14ac:dyDescent="0.25">
      <c r="A42" s="217"/>
      <c r="B42" s="50"/>
      <c r="C42" s="51"/>
      <c r="D42" s="51"/>
      <c r="E42" s="51"/>
      <c r="F42" s="51"/>
      <c r="G42" s="51"/>
      <c r="H42" s="52"/>
      <c r="I42" s="217"/>
      <c r="J42" s="217"/>
      <c r="K42" s="217"/>
    </row>
    <row r="43" spans="1:11" x14ac:dyDescent="0.2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</row>
    <row r="44" spans="1:11" x14ac:dyDescent="0.2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</row>
    <row r="45" spans="1:11" x14ac:dyDescent="0.2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</row>
    <row r="46" spans="1:11" x14ac:dyDescent="0.2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</row>
    <row r="47" spans="1:11" ht="18" customHeight="1" x14ac:dyDescent="0.2">
      <c r="A47" s="217"/>
      <c r="B47" s="217"/>
      <c r="C47" s="219" t="s">
        <v>193</v>
      </c>
      <c r="D47" s="217"/>
      <c r="E47" s="217"/>
      <c r="F47" s="217"/>
      <c r="G47" s="217"/>
      <c r="H47" s="217"/>
      <c r="I47" s="217"/>
      <c r="J47" s="217"/>
      <c r="K47" s="217"/>
    </row>
    <row r="48" spans="1:11" x14ac:dyDescent="0.2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</row>
    <row r="49" spans="1:11" x14ac:dyDescent="0.2">
      <c r="A49" s="217"/>
      <c r="B49" s="54" t="s">
        <v>162</v>
      </c>
      <c r="C49" s="55"/>
      <c r="D49" s="55"/>
      <c r="E49" s="55"/>
      <c r="F49" s="56"/>
      <c r="G49" s="217"/>
      <c r="H49" s="54" t="s">
        <v>166</v>
      </c>
      <c r="I49" s="55"/>
      <c r="J49" s="56"/>
      <c r="K49" s="217"/>
    </row>
    <row r="50" spans="1:11" x14ac:dyDescent="0.2">
      <c r="A50" s="217"/>
      <c r="B50" s="57" t="s">
        <v>163</v>
      </c>
      <c r="C50" s="58"/>
      <c r="D50" s="58"/>
      <c r="E50" s="58"/>
      <c r="F50" s="59"/>
      <c r="G50" s="217"/>
      <c r="H50" s="57" t="s">
        <v>165</v>
      </c>
      <c r="I50" s="58"/>
      <c r="J50" s="59"/>
      <c r="K50" s="217"/>
    </row>
    <row r="51" spans="1:11" ht="15" thickBot="1" x14ac:dyDescent="0.25">
      <c r="A51" s="217"/>
      <c r="B51" s="217"/>
      <c r="C51" s="217"/>
      <c r="D51" s="217"/>
      <c r="E51" s="217"/>
      <c r="F51" s="217"/>
      <c r="G51" s="217"/>
      <c r="H51" s="217"/>
      <c r="I51" s="217"/>
      <c r="J51" s="217"/>
      <c r="K51" s="217"/>
    </row>
    <row r="52" spans="1:11" x14ac:dyDescent="0.2">
      <c r="A52" s="217"/>
      <c r="B52" s="60" t="str">
        <f>ผลการวิเคราะห์!A36</f>
        <v>อายุ (ปี)</v>
      </c>
      <c r="C52" s="61" t="str">
        <f>ผลการวิเคราะห์!B36</f>
        <v>สิ้นปีที่</v>
      </c>
      <c r="D52" s="62" t="str">
        <f>ผลการวิเคราะห์!$D$28</f>
        <v>เงินต้น</v>
      </c>
      <c r="E52" s="63" t="str">
        <f>ผลการวิเคราะห์!$F$36</f>
        <v>รวมดอกเบี้ยสะสม</v>
      </c>
      <c r="F52" s="64" t="s">
        <v>164</v>
      </c>
      <c r="G52" s="218"/>
      <c r="H52" s="65" t="str">
        <f>ผลการวิเคราะห์!$M$36</f>
        <v>เสียโอกาสต่อปี</v>
      </c>
      <c r="I52" s="66" t="str">
        <f>ผลการวิเคราะห์!O36</f>
        <v>รวมดอกเบี้ยสะสมต่อปี</v>
      </c>
      <c r="J52" s="67" t="str">
        <f>ผลการวิเคราะห์!Q36</f>
        <v>รวมเสียโอกาสสะสมต่อปี</v>
      </c>
      <c r="K52" s="217"/>
    </row>
    <row r="53" spans="1:11" ht="15" thickBot="1" x14ac:dyDescent="0.25">
      <c r="A53" s="217"/>
      <c r="B53" s="68" t="s">
        <v>167</v>
      </c>
      <c r="C53" s="69" t="s">
        <v>168</v>
      </c>
      <c r="D53" s="70" t="s">
        <v>169</v>
      </c>
      <c r="E53" s="71" t="s">
        <v>170</v>
      </c>
      <c r="F53" s="72" t="s">
        <v>171</v>
      </c>
      <c r="G53" s="218"/>
      <c r="H53" s="73" t="s">
        <v>172</v>
      </c>
      <c r="I53" s="74" t="s">
        <v>173</v>
      </c>
      <c r="J53" s="75" t="s">
        <v>174</v>
      </c>
      <c r="K53" s="217"/>
    </row>
    <row r="54" spans="1:11" x14ac:dyDescent="0.2">
      <c r="A54" s="217"/>
      <c r="B54" s="76">
        <f>ผลการวิเคราะห์!A38</f>
        <v>61</v>
      </c>
      <c r="C54" s="77">
        <f>ผลการวิเคราะห์!B38</f>
        <v>1</v>
      </c>
      <c r="D54" s="78">
        <f>ผลการวิเคราะห์!$D$8</f>
        <v>576514.36</v>
      </c>
      <c r="E54" s="79">
        <f>ผลการวิเคราะห์!F38</f>
        <v>18821.803685201725</v>
      </c>
      <c r="F54" s="80">
        <f>SUM(D54:E54)</f>
        <v>595336.16368520167</v>
      </c>
      <c r="G54" s="218"/>
      <c r="H54" s="81">
        <f>ผลการวิเคราะห์!M38</f>
        <v>56211.600000000079</v>
      </c>
      <c r="I54" s="82">
        <f>ผลการวิเคราะห์!O38</f>
        <v>733.07627705799882</v>
      </c>
      <c r="J54" s="83">
        <f>ผลการวิเคราะห์!Q38</f>
        <v>56944.676277058075</v>
      </c>
      <c r="K54" s="217"/>
    </row>
    <row r="55" spans="1:11" x14ac:dyDescent="0.2">
      <c r="A55" s="217"/>
      <c r="B55" s="84">
        <f>ผลการวิเคราะห์!A39</f>
        <v>62</v>
      </c>
      <c r="C55" s="85">
        <f>ผลการวิเคราะห์!B39</f>
        <v>2</v>
      </c>
      <c r="D55" s="78">
        <f>ผลการวิเคราะห์!$D$8</f>
        <v>576514.36</v>
      </c>
      <c r="E55" s="79">
        <f>ผลการวิเคราะห์!F39</f>
        <v>38203.138982592223</v>
      </c>
      <c r="F55" s="80">
        <f t="shared" ref="F55:F99" si="0">SUM(D55:E55)</f>
        <v>614717.49898259225</v>
      </c>
      <c r="G55" s="218"/>
      <c r="H55" s="81">
        <f>ผลการวิเคราะห์!M39</f>
        <v>56211.600000000079</v>
      </c>
      <c r="I55" s="82">
        <f>ผลการวิเคราะห์!O39</f>
        <v>3063.60221454565</v>
      </c>
      <c r="J55" s="83">
        <f>ผลการวิเคราะห์!Q39</f>
        <v>115486.80221454581</v>
      </c>
      <c r="K55" s="217"/>
    </row>
    <row r="56" spans="1:11" x14ac:dyDescent="0.2">
      <c r="A56" s="217"/>
      <c r="B56" s="84">
        <f>ผลการวิเคราะห์!A40</f>
        <v>63</v>
      </c>
      <c r="C56" s="85">
        <f>ผลการวิเคราะห์!B40</f>
        <v>3</v>
      </c>
      <c r="D56" s="78">
        <f>ผลการวิเคราะห์!$D$8</f>
        <v>576514.36</v>
      </c>
      <c r="E56" s="79">
        <f>ผลการวิเคราะห์!F40</f>
        <v>58155.996135030349</v>
      </c>
      <c r="F56" s="80">
        <f t="shared" si="0"/>
        <v>634670.35613503028</v>
      </c>
      <c r="G56" s="218"/>
      <c r="H56" s="81">
        <f>ผลการวิเคราะห์!M40</f>
        <v>56211.600000000079</v>
      </c>
      <c r="I56" s="82">
        <f>ผลการวิเคราะห์!O40</f>
        <v>7145.6488438251545</v>
      </c>
      <c r="J56" s="83">
        <f>ผลการวิเคราะห์!Q40</f>
        <v>175780.44884382538</v>
      </c>
      <c r="K56" s="217"/>
    </row>
    <row r="57" spans="1:11" x14ac:dyDescent="0.2">
      <c r="A57" s="217"/>
      <c r="B57" s="84">
        <f>ผลการวิเคราะห์!A41</f>
        <v>64</v>
      </c>
      <c r="C57" s="85">
        <f>ผลการวิเคราะห์!B41</f>
        <v>4</v>
      </c>
      <c r="D57" s="78">
        <f>ผลการวิเคราะห์!$D$8</f>
        <v>576514.36</v>
      </c>
      <c r="E57" s="79">
        <f>ผลการวิเคราะห์!F41</f>
        <v>78693.152281696588</v>
      </c>
      <c r="F57" s="80">
        <f t="shared" si="0"/>
        <v>655207.51228169654</v>
      </c>
      <c r="G57" s="218"/>
      <c r="H57" s="81">
        <f>ผลการวิเคราะห์!M41</f>
        <v>56211.600000000079</v>
      </c>
      <c r="I57" s="82">
        <f>ผลการวิเคราะห์!O41</f>
        <v>13031.619877345407</v>
      </c>
      <c r="J57" s="83">
        <f>ผลการวิเคราะห์!Q41</f>
        <v>237878.01987734571</v>
      </c>
      <c r="K57" s="217"/>
    </row>
    <row r="58" spans="1:11" x14ac:dyDescent="0.2">
      <c r="A58" s="217"/>
      <c r="B58" s="84">
        <f>ผลการวิเคราะห์!A42</f>
        <v>65</v>
      </c>
      <c r="C58" s="85">
        <f>ผลการวิเคราะห์!B42</f>
        <v>5</v>
      </c>
      <c r="D58" s="78">
        <f>ผลการวิเคราะห์!$D$8</f>
        <v>576514.36</v>
      </c>
      <c r="E58" s="79">
        <f>ผลการวิเคราะห์!F42</f>
        <v>99827.67021188997</v>
      </c>
      <c r="F58" s="80">
        <f t="shared" si="0"/>
        <v>676342.03021189</v>
      </c>
      <c r="G58" s="218"/>
      <c r="H58" s="81">
        <f>ผลการวิเคราะห์!M42</f>
        <v>56211.600000000079</v>
      </c>
      <c r="I58" s="82">
        <f>ผลการวิเคราะห์!O42</f>
        <v>20775.48689317704</v>
      </c>
      <c r="J58" s="83">
        <f>ผลการวิเคราะห์!Q42</f>
        <v>301833.48689317744</v>
      </c>
      <c r="K58" s="217"/>
    </row>
    <row r="59" spans="1:11" x14ac:dyDescent="0.2">
      <c r="A59" s="217"/>
      <c r="B59" s="84">
        <f>ผลการวิเคราะห์!A43</f>
        <v>66</v>
      </c>
      <c r="C59" s="85">
        <f>ผลการวิเคราะห์!B43</f>
        <v>6</v>
      </c>
      <c r="D59" s="78">
        <f>ผลการวิเคราะห์!$D$8</f>
        <v>576514.36</v>
      </c>
      <c r="E59" s="79">
        <f>ผลการวิเคราะห์!F43</f>
        <v>121572.90475112037</v>
      </c>
      <c r="F59" s="80">
        <f t="shared" si="0"/>
        <v>698087.26475112035</v>
      </c>
      <c r="G59" s="218"/>
      <c r="H59" s="81">
        <f>ผลการวิเคราะห์!M43</f>
        <v>56211.600000000079</v>
      </c>
      <c r="I59" s="82">
        <f>ผลการวิเคราะห์!O43</f>
        <v>30432.836243952515</v>
      </c>
      <c r="J59" s="83">
        <f>ผลการวิเคราะห์!Q43</f>
        <v>367702.43624395301</v>
      </c>
      <c r="K59" s="217"/>
    </row>
    <row r="60" spans="1:11" x14ac:dyDescent="0.2">
      <c r="A60" s="217"/>
      <c r="B60" s="84">
        <f>ผลการวิเคราะห์!A44</f>
        <v>67</v>
      </c>
      <c r="C60" s="85">
        <f>ผลการวิเคราะห์!B44</f>
        <v>7</v>
      </c>
      <c r="D60" s="78">
        <f>ผลการวิเคราะห์!$D$8</f>
        <v>576514.36</v>
      </c>
      <c r="E60" s="79">
        <f>ผลการวิเคราะห์!F44</f>
        <v>143942.50928997045</v>
      </c>
      <c r="F60" s="80">
        <f t="shared" si="0"/>
        <v>720456.86928997049</v>
      </c>
      <c r="G60" s="218"/>
      <c r="H60" s="81">
        <f>ผลการวิเคราะห์!M44</f>
        <v>56211.600000000079</v>
      </c>
      <c r="I60" s="82">
        <f>ผลการวิเคราะห์!O44</f>
        <v>42060.917369273862</v>
      </c>
      <c r="J60" s="83">
        <f>ผลการวิเคราะห์!Q44</f>
        <v>435542.11736927443</v>
      </c>
      <c r="K60" s="217"/>
    </row>
    <row r="61" spans="1:11" x14ac:dyDescent="0.2">
      <c r="A61" s="217"/>
      <c r="B61" s="84">
        <f>ผลการวิเคราะห์!A45</f>
        <v>68</v>
      </c>
      <c r="C61" s="85">
        <f>ผลการวิเคราะห์!B45</f>
        <v>8</v>
      </c>
      <c r="D61" s="78">
        <f>ผลการวิเคราะห์!$D$8</f>
        <v>576514.36</v>
      </c>
      <c r="E61" s="79">
        <f>ผลการวิเคราะห์!F45</f>
        <v>166950.44245891919</v>
      </c>
      <c r="F61" s="80">
        <f t="shared" si="0"/>
        <v>743464.80245891912</v>
      </c>
      <c r="G61" s="218"/>
      <c r="H61" s="81">
        <f>ผลการวิเคราะห์!M45</f>
        <v>56211.600000000079</v>
      </c>
      <c r="I61" s="82">
        <f>ผลการวิเคราะห์!O45</f>
        <v>55718.692553578352</v>
      </c>
      <c r="J61" s="83">
        <f>ผลการวิเคราะห์!Q45</f>
        <v>505411.49255357898</v>
      </c>
      <c r="K61" s="217"/>
    </row>
    <row r="62" spans="1:11" x14ac:dyDescent="0.2">
      <c r="A62" s="217"/>
      <c r="B62" s="84">
        <f>ผลการวิเคราะห์!A46</f>
        <v>69</v>
      </c>
      <c r="C62" s="85">
        <f>ผลการวิเคราะห์!B46</f>
        <v>9</v>
      </c>
      <c r="D62" s="78">
        <f>ผลการวิเคราะห์!$D$8</f>
        <v>576514.36</v>
      </c>
      <c r="E62" s="79">
        <f>ผลการวิเคราะห์!F46</f>
        <v>190610.97495238998</v>
      </c>
      <c r="F62" s="80">
        <f t="shared" si="0"/>
        <v>767125.33495238994</v>
      </c>
      <c r="G62" s="218"/>
      <c r="H62" s="81">
        <f>ผลการวิเคราะห์!M46</f>
        <v>56211.600000000079</v>
      </c>
      <c r="I62" s="82">
        <f>ผลการวิเคราะห์!O46</f>
        <v>71466.888172708772</v>
      </c>
      <c r="J62" s="83">
        <f>ผลการวิเคราะห์!Q46</f>
        <v>577371.28817270952</v>
      </c>
      <c r="K62" s="217"/>
    </row>
    <row r="63" spans="1:11" x14ac:dyDescent="0.2">
      <c r="A63" s="217"/>
      <c r="B63" s="86">
        <f>ผลการวิเคราะห์!A47</f>
        <v>70</v>
      </c>
      <c r="C63" s="87">
        <f>ผลการวิเคราะห์!B47</f>
        <v>10</v>
      </c>
      <c r="D63" s="88">
        <f>ผลการวิเคราะห์!$D$8</f>
        <v>576514.36</v>
      </c>
      <c r="E63" s="89">
        <f>ผลการวิเคราะห์!F47</f>
        <v>214938.69650535949</v>
      </c>
      <c r="F63" s="90">
        <f t="shared" si="0"/>
        <v>791453.05650535948</v>
      </c>
      <c r="G63" s="218"/>
      <c r="H63" s="91">
        <f>ผลการวิเคราะห์!M47</f>
        <v>56211.600000000079</v>
      </c>
      <c r="I63" s="92">
        <f>ผลการวิเคราะห์!O47</f>
        <v>89368.047473728817</v>
      </c>
      <c r="J63" s="93">
        <f>ผลการวิเคราะห์!Q47</f>
        <v>651484.04747372959</v>
      </c>
      <c r="K63" s="217"/>
    </row>
    <row r="64" spans="1:11" x14ac:dyDescent="0.2">
      <c r="A64" s="217"/>
      <c r="B64" s="243" t="str">
        <f>ผลการวิเคราะห์!A48</f>
        <v>รวม 10 ปี</v>
      </c>
      <c r="C64" s="244"/>
      <c r="D64" s="94">
        <f>ผลการวิเคราะห์!$D$8</f>
        <v>576514.36</v>
      </c>
      <c r="E64" s="95"/>
      <c r="F64" s="96">
        <f>ผลการวิเคราะห์!G28</f>
        <v>791453.05650535948</v>
      </c>
      <c r="G64" s="218"/>
      <c r="H64" s="97">
        <f>ผลการวิเคราะห์!M48</f>
        <v>562116.00000000081</v>
      </c>
      <c r="I64" s="98">
        <f>ผลการวิเคราะห์!O47</f>
        <v>89368.047473728817</v>
      </c>
      <c r="J64" s="99">
        <f>ผลการวิเคราะห์!Q47</f>
        <v>651484.04747372959</v>
      </c>
      <c r="K64" s="217"/>
    </row>
    <row r="65" spans="1:11" ht="15" thickBot="1" x14ac:dyDescent="0.25">
      <c r="A65" s="217"/>
      <c r="B65" s="100"/>
      <c r="C65" s="101"/>
      <c r="D65" s="102"/>
      <c r="E65" s="103"/>
      <c r="F65" s="104"/>
      <c r="G65" s="218"/>
      <c r="H65" s="105"/>
      <c r="I65" s="106"/>
      <c r="J65" s="107"/>
      <c r="K65" s="217"/>
    </row>
    <row r="66" spans="1:11" ht="15" thickTop="1" x14ac:dyDescent="0.2">
      <c r="A66" s="217"/>
      <c r="B66" s="84">
        <f>ผลการวิเคราะห์!A50</f>
        <v>71</v>
      </c>
      <c r="C66" s="85">
        <f>ผลการวิเคราะห์!B50</f>
        <v>11</v>
      </c>
      <c r="D66" s="78">
        <f>ผลการวิเคราะห์!$D$8</f>
        <v>576514.36</v>
      </c>
      <c r="E66" s="79">
        <f>ผลการวิเคราะห์!F50</f>
        <v>239948.52302593799</v>
      </c>
      <c r="F66" s="80">
        <f t="shared" si="0"/>
        <v>816462.88302593795</v>
      </c>
      <c r="G66" s="218"/>
      <c r="H66" s="81">
        <f>ผลการวิเคราะห์!M50</f>
        <v>56211.600000000079</v>
      </c>
      <c r="I66" s="82">
        <f>ผลการวิเคราะห์!O50</f>
        <v>109486.58493385671</v>
      </c>
      <c r="J66" s="83">
        <f>ผลการวิเคราะห์!Q50</f>
        <v>727814.18493385753</v>
      </c>
      <c r="K66" s="217"/>
    </row>
    <row r="67" spans="1:11" x14ac:dyDescent="0.2">
      <c r="A67" s="217"/>
      <c r="B67" s="84">
        <f>ผลการวิเคราะห์!A51</f>
        <v>72</v>
      </c>
      <c r="C67" s="85">
        <f>ผลการวิเคราะห์!B51</f>
        <v>12</v>
      </c>
      <c r="D67" s="78">
        <f>ผลการวิเคราะห์!$D$8</f>
        <v>576514.36</v>
      </c>
      <c r="E67" s="79">
        <f>ผลการวิเคราะห์!F51</f>
        <v>265655.70388740819</v>
      </c>
      <c r="F67" s="80">
        <f t="shared" si="0"/>
        <v>842170.06388740824</v>
      </c>
      <c r="G67" s="218"/>
      <c r="H67" s="81">
        <f>ผลการวิเคราะห์!M51</f>
        <v>56211.600000000079</v>
      </c>
      <c r="I67" s="82">
        <f>ผลการวิเคราะห์!O51</f>
        <v>131888.84224576261</v>
      </c>
      <c r="J67" s="83">
        <f>ผลการวิเคราะห์!Q51</f>
        <v>806428.04224576359</v>
      </c>
      <c r="K67" s="217"/>
    </row>
    <row r="68" spans="1:11" x14ac:dyDescent="0.2">
      <c r="A68" s="217"/>
      <c r="B68" s="84">
        <f>ผลการวิเคราะห์!A52</f>
        <v>73</v>
      </c>
      <c r="C68" s="85">
        <f>ผลการวิเคราะห์!B52</f>
        <v>13</v>
      </c>
      <c r="D68" s="78">
        <f>ผลการวิเคราะห์!$D$8</f>
        <v>576514.36</v>
      </c>
      <c r="E68" s="79">
        <f>ผลการวิเคราะห์!F52</f>
        <v>292075.82938328735</v>
      </c>
      <c r="F68" s="80">
        <f t="shared" si="0"/>
        <v>868590.18938328733</v>
      </c>
      <c r="G68" s="218"/>
      <c r="H68" s="81">
        <f>ผลการวิเคราะห์!M52</f>
        <v>56211.600000000079</v>
      </c>
      <c r="I68" s="82">
        <f>ผลการวิเคราะห์!O52</f>
        <v>156643.14597788922</v>
      </c>
      <c r="J68" s="83">
        <f>ผลการวิเคราะห์!Q52</f>
        <v>887393.94597789028</v>
      </c>
      <c r="K68" s="217"/>
    </row>
    <row r="69" spans="1:11" x14ac:dyDescent="0.2">
      <c r="A69" s="217"/>
      <c r="B69" s="84">
        <f>ผลการวิเคราะห์!A53</f>
        <v>74</v>
      </c>
      <c r="C69" s="85">
        <f>ผลการวิเคราะห์!B53</f>
        <v>14</v>
      </c>
      <c r="D69" s="78">
        <f>ผลการวิเคราะห์!$D$8</f>
        <v>576514.36</v>
      </c>
      <c r="E69" s="79">
        <f>ผลการวิเคราะห์!F53</f>
        <v>319224.83834905719</v>
      </c>
      <c r="F69" s="80">
        <f t="shared" si="0"/>
        <v>895739.19834905723</v>
      </c>
      <c r="G69" s="218"/>
      <c r="H69" s="81">
        <f>ผลการวิเคราะห์!M53</f>
        <v>56211.600000000079</v>
      </c>
      <c r="I69" s="82">
        <f>ผลการวิเคราะห์!O53</f>
        <v>183819.86695990997</v>
      </c>
      <c r="J69" s="83">
        <f>ผลการวิเคราะห์!Q53</f>
        <v>970782.2669599111</v>
      </c>
      <c r="K69" s="217"/>
    </row>
    <row r="70" spans="1:11" x14ac:dyDescent="0.2">
      <c r="A70" s="217"/>
      <c r="B70" s="84">
        <f>ผลการวิเคราะห์!A54</f>
        <v>75</v>
      </c>
      <c r="C70" s="85">
        <f>ผลการวิเคราะห์!B54</f>
        <v>15</v>
      </c>
      <c r="D70" s="78">
        <f>ผลการวิเคราะห์!$D$8</f>
        <v>576514.36</v>
      </c>
      <c r="E70" s="79">
        <f>ผลการวิเคราะห์!F54</f>
        <v>347119.02595428802</v>
      </c>
      <c r="F70" s="80">
        <f t="shared" si="0"/>
        <v>923633.38595428807</v>
      </c>
      <c r="G70" s="218"/>
      <c r="H70" s="81">
        <f>ผลการวิเคราะห์!M54</f>
        <v>56211.600000000079</v>
      </c>
      <c r="I70" s="82">
        <f>ผลการวิเคราะห์!O54</f>
        <v>213491.48144494003</v>
      </c>
      <c r="J70" s="83">
        <f>ผลการวิเคราะห์!Q54</f>
        <v>1056665.4814449411</v>
      </c>
      <c r="K70" s="217"/>
    </row>
    <row r="71" spans="1:11" x14ac:dyDescent="0.2">
      <c r="A71" s="217"/>
      <c r="B71" s="84">
        <f>ผลการวิเคราะห์!A55</f>
        <v>76</v>
      </c>
      <c r="C71" s="85">
        <f>ผลการวิเคราะห์!B55</f>
        <v>16</v>
      </c>
      <c r="D71" s="78">
        <f>ผลการวิเคราะห์!$D$8</f>
        <v>576514.36</v>
      </c>
      <c r="E71" s="79">
        <f>ผลการวิเคราะห์!F55</f>
        <v>375775.05166896625</v>
      </c>
      <c r="F71" s="80">
        <f t="shared" si="0"/>
        <v>952289.41166896629</v>
      </c>
      <c r="G71" s="218"/>
      <c r="H71" s="81">
        <f>ผลการวิเคราะห์!M55</f>
        <v>56211.600000000079</v>
      </c>
      <c r="I71" s="82">
        <f>ผลการวิเคราะห์!O55</f>
        <v>245732.63410165787</v>
      </c>
      <c r="J71" s="83">
        <f>ผลการวิเคราะห์!Q55</f>
        <v>1145118.2341016592</v>
      </c>
      <c r="K71" s="217"/>
    </row>
    <row r="72" spans="1:11" x14ac:dyDescent="0.2">
      <c r="A72" s="217"/>
      <c r="B72" s="84">
        <f>ผลการวิเคราะห์!A56</f>
        <v>77</v>
      </c>
      <c r="C72" s="85">
        <f>ผลการวิเคราะห์!B56</f>
        <v>17</v>
      </c>
      <c r="D72" s="78">
        <f>ผลการวิเคราะห์!$D$8</f>
        <v>576514.36</v>
      </c>
      <c r="E72" s="79">
        <f>ผลการวิเคราะห์!F56</f>
        <v>405209.94740791968</v>
      </c>
      <c r="F72" s="80">
        <f t="shared" si="0"/>
        <v>981724.30740791967</v>
      </c>
      <c r="G72" s="218"/>
      <c r="H72" s="81">
        <f>ผลการวิเคราะห์!M56</f>
        <v>56211.600000000079</v>
      </c>
      <c r="I72" s="82">
        <f>ผลการวิเคราะห์!O56</f>
        <v>280620.20289108704</v>
      </c>
      <c r="J72" s="83">
        <f>ผลการวิเคราะห์!Q56</f>
        <v>1236217.4028910885</v>
      </c>
      <c r="K72" s="217"/>
    </row>
    <row r="73" spans="1:11" x14ac:dyDescent="0.2">
      <c r="A73" s="217"/>
      <c r="B73" s="84">
        <f>ผลการวิเคราะห์!A57</f>
        <v>78</v>
      </c>
      <c r="C73" s="85">
        <f>ผลการวิเคราะห์!B57</f>
        <v>18</v>
      </c>
      <c r="D73" s="78">
        <f>ผลการวิเคราะห์!$D$8</f>
        <v>576514.36</v>
      </c>
      <c r="E73" s="79">
        <f>ผลการวิเคราะห์!F57</f>
        <v>435441.12585732265</v>
      </c>
      <c r="F73" s="80">
        <f t="shared" si="0"/>
        <v>1011955.4858573226</v>
      </c>
      <c r="G73" s="218"/>
      <c r="H73" s="81">
        <f>ผลการวิเคราะห์!M57</f>
        <v>56211.600000000079</v>
      </c>
      <c r="I73" s="82">
        <f>ผลการวิเคราะห์!O57</f>
        <v>318233.36588442518</v>
      </c>
      <c r="J73" s="83">
        <f>ผลการวิเคราะห์!Q57</f>
        <v>1330042.1658844268</v>
      </c>
      <c r="K73" s="217"/>
    </row>
    <row r="74" spans="1:11" x14ac:dyDescent="0.2">
      <c r="A74" s="217"/>
      <c r="B74" s="84">
        <f>ผลการวิเคราะห์!A58</f>
        <v>79</v>
      </c>
      <c r="C74" s="85">
        <f>ผลการวิเคราะห์!B58</f>
        <v>19</v>
      </c>
      <c r="D74" s="78">
        <f>ผลการวิเคราะห์!$D$8</f>
        <v>576514.36</v>
      </c>
      <c r="E74" s="79">
        <f>ผลการวิเคราะห์!F58</f>
        <v>466486.38898735098</v>
      </c>
      <c r="F74" s="80">
        <f t="shared" si="0"/>
        <v>1043000.748987351</v>
      </c>
      <c r="G74" s="218"/>
      <c r="H74" s="81">
        <f>ผลการวิเคราะห์!M58</f>
        <v>56211.600000000079</v>
      </c>
      <c r="I74" s="82">
        <f>ผลการวิเคราะห์!O58</f>
        <v>358653.67007999396</v>
      </c>
      <c r="J74" s="83">
        <f>ผลการวิเคราะห์!Q58</f>
        <v>1426674.0700799956</v>
      </c>
      <c r="K74" s="217"/>
    </row>
    <row r="75" spans="1:11" x14ac:dyDescent="0.2">
      <c r="A75" s="217"/>
      <c r="B75" s="86">
        <f>ผลการวิเคราะห์!A59</f>
        <v>80</v>
      </c>
      <c r="C75" s="87">
        <f>ผลการวิเคราะห์!B59</f>
        <v>20</v>
      </c>
      <c r="D75" s="88">
        <f>ผลการวิเคราะห์!$D$8</f>
        <v>576514.36</v>
      </c>
      <c r="E75" s="89">
        <f>ผลการวิเคราะห์!F59</f>
        <v>498363.93675514928</v>
      </c>
      <c r="F75" s="90">
        <f t="shared" si="0"/>
        <v>1074878.2967551493</v>
      </c>
      <c r="G75" s="218"/>
      <c r="H75" s="81">
        <f>ผลการวิเคราะห์!M59</f>
        <v>56211.600000000079</v>
      </c>
      <c r="I75" s="82">
        <f>ผลการวิเคราะห์!O59</f>
        <v>401965.10227912239</v>
      </c>
      <c r="J75" s="83">
        <f>ผลการวิเคราะห์!Q59</f>
        <v>1526197.1022791241</v>
      </c>
      <c r="K75" s="217"/>
    </row>
    <row r="76" spans="1:11" x14ac:dyDescent="0.2">
      <c r="A76" s="217"/>
      <c r="B76" s="243" t="str">
        <f>ผลการวิเคราะห์!A60</f>
        <v>รวม 20 ปี</v>
      </c>
      <c r="C76" s="244"/>
      <c r="D76" s="94">
        <f>ผลการวิเคราะห์!$D$8</f>
        <v>576514.36</v>
      </c>
      <c r="E76" s="95">
        <f>ผลการวิเคราะห์!F59</f>
        <v>498363.93675514928</v>
      </c>
      <c r="F76" s="96">
        <f>ผลการวิเคราะห์!G29</f>
        <v>1074878.2967551493</v>
      </c>
      <c r="G76" s="218"/>
      <c r="H76" s="108">
        <f>ผลการวิเคราะห์!M60</f>
        <v>1124232.0000000016</v>
      </c>
      <c r="I76" s="109">
        <f>ผลการวิเคราะห์!O59</f>
        <v>401965.10227912239</v>
      </c>
      <c r="J76" s="110">
        <f>ผลการวิเคราะห์!Q59</f>
        <v>1526197.1022791241</v>
      </c>
      <c r="K76" s="217"/>
    </row>
    <row r="77" spans="1:11" ht="15" thickBot="1" x14ac:dyDescent="0.25">
      <c r="A77" s="217"/>
      <c r="B77" s="100"/>
      <c r="C77" s="101"/>
      <c r="D77" s="102"/>
      <c r="E77" s="103"/>
      <c r="F77" s="104"/>
      <c r="G77" s="218"/>
      <c r="H77" s="105"/>
      <c r="I77" s="106"/>
      <c r="J77" s="107"/>
      <c r="K77" s="217"/>
    </row>
    <row r="78" spans="1:11" ht="15" thickTop="1" x14ac:dyDescent="0.2">
      <c r="A78" s="217"/>
      <c r="B78" s="84">
        <f>ผลการวิเคราะห์!A62</f>
        <v>81</v>
      </c>
      <c r="C78" s="85">
        <f>ผลการวิเคราะห์!B62</f>
        <v>21</v>
      </c>
      <c r="D78" s="78">
        <f>ผลการวิเคราะห์!$D$8</f>
        <v>576514.36</v>
      </c>
      <c r="E78" s="79">
        <f>ผลการวิเคราะห์!F62</f>
        <v>531092.37600236444</v>
      </c>
      <c r="F78" s="80">
        <f t="shared" si="0"/>
        <v>1107606.7360023644</v>
      </c>
      <c r="G78" s="218"/>
      <c r="H78" s="81">
        <f>ผลการวิเคราะห์!M62</f>
        <v>56211.600000000079</v>
      </c>
      <c r="I78" s="82">
        <f>ผลการวิเคราะห์!O62</f>
        <v>448254.16208256397</v>
      </c>
      <c r="J78" s="83">
        <f>ผลการวิเคราะห์!Q62</f>
        <v>1628697.7620825658</v>
      </c>
      <c r="K78" s="217"/>
    </row>
    <row r="79" spans="1:11" x14ac:dyDescent="0.2">
      <c r="A79" s="217"/>
      <c r="B79" s="84">
        <f>ผลการวิเคราะห์!A63</f>
        <v>82</v>
      </c>
      <c r="C79" s="85">
        <f>ผลการวิเคราะห์!B63</f>
        <v>22</v>
      </c>
      <c r="D79" s="78">
        <f>ผลการวิเคราะห์!$D$8</f>
        <v>576514.36</v>
      </c>
      <c r="E79" s="79">
        <f>ผลการวิเคราะห์!F63</f>
        <v>564690.7295515954</v>
      </c>
      <c r="F79" s="80">
        <f t="shared" si="0"/>
        <v>1141205.0895515955</v>
      </c>
      <c r="G79" s="218"/>
      <c r="H79" s="81">
        <f>ผลการวิเคราะห์!M63</f>
        <v>56211.600000000079</v>
      </c>
      <c r="I79" s="82">
        <f>ผลการวิเคราะห์!O63</f>
        <v>497609.93707089225</v>
      </c>
      <c r="J79" s="83">
        <f>ผลการวิเคราะห์!Q63</f>
        <v>1734265.1370708942</v>
      </c>
      <c r="K79" s="217"/>
    </row>
    <row r="80" spans="1:11" x14ac:dyDescent="0.2">
      <c r="A80" s="217"/>
      <c r="B80" s="84">
        <f>ผลการวิเคราะห์!A64</f>
        <v>83</v>
      </c>
      <c r="C80" s="85">
        <f>ผลการวิเคราะห์!B64</f>
        <v>23</v>
      </c>
      <c r="D80" s="78">
        <f>ผลการวิเคราะห์!$D$8</f>
        <v>576514.36</v>
      </c>
      <c r="E80" s="79">
        <f>ผลการวิเคราะห์!F64</f>
        <v>599178.44550620648</v>
      </c>
      <c r="F80" s="80">
        <f t="shared" si="0"/>
        <v>1175692.8055062066</v>
      </c>
      <c r="G80" s="218"/>
      <c r="H80" s="81">
        <f>ผลการวิเคราะห์!M64</f>
        <v>56211.600000000079</v>
      </c>
      <c r="I80" s="82">
        <f>ผลการวิเคราะห์!O64</f>
        <v>550124.18023421732</v>
      </c>
      <c r="J80" s="83">
        <f>ผลการวิเคราะห์!Q64</f>
        <v>1842990.9802342192</v>
      </c>
      <c r="K80" s="217"/>
    </row>
    <row r="81" spans="1:11" x14ac:dyDescent="0.2">
      <c r="A81" s="217"/>
      <c r="B81" s="84">
        <f>ผลการวิเคราะห์!A65</f>
        <v>84</v>
      </c>
      <c r="C81" s="85">
        <f>ผลการวิเคราะห์!B65</f>
        <v>24</v>
      </c>
      <c r="D81" s="78">
        <f>ผลการวิเคราะห์!$D$8</f>
        <v>576514.36</v>
      </c>
      <c r="E81" s="79">
        <f>ผลการวิเคราะห์!F65</f>
        <v>634575.40675805055</v>
      </c>
      <c r="F81" s="80">
        <f t="shared" si="0"/>
        <v>1211089.7667580505</v>
      </c>
      <c r="G81" s="218"/>
      <c r="H81" s="81">
        <f>ผลการวิเคราะห์!M65</f>
        <v>56211.600000000079</v>
      </c>
      <c r="I81" s="82">
        <f>ผลการวิเคราะห์!O65</f>
        <v>605891.38971851999</v>
      </c>
      <c r="J81" s="83">
        <f>ผลการวิเคราะห์!Q65</f>
        <v>1954969.789718522</v>
      </c>
      <c r="K81" s="217"/>
    </row>
    <row r="82" spans="1:11" x14ac:dyDescent="0.2">
      <c r="A82" s="217"/>
      <c r="B82" s="84">
        <f>ผลการวิเคราะห์!A66</f>
        <v>85</v>
      </c>
      <c r="C82" s="85">
        <f>ผลการวิเคราะห์!B66</f>
        <v>25</v>
      </c>
      <c r="D82" s="78">
        <f>ผลการวิเคราะห์!$D$8</f>
        <v>576514.36</v>
      </c>
      <c r="E82" s="79">
        <f>ผลการวิเคราะห์!F66</f>
        <v>670901.94070774992</v>
      </c>
      <c r="F82" s="80">
        <f t="shared" si="0"/>
        <v>1247416.30070775</v>
      </c>
      <c r="G82" s="218"/>
      <c r="H82" s="81">
        <f>ผลการวิเคราะห์!M66</f>
        <v>56211.600000000079</v>
      </c>
      <c r="I82" s="82">
        <f>ผลการวิเคราะห์!O66</f>
        <v>665008.89095791557</v>
      </c>
      <c r="J82" s="83">
        <f>ผลการวิเคราะห์!Q66</f>
        <v>2070298.8909579176</v>
      </c>
      <c r="K82" s="217"/>
    </row>
    <row r="83" spans="1:11" x14ac:dyDescent="0.2">
      <c r="A83" s="217"/>
      <c r="B83" s="84">
        <f>ผลการวิเคราะห์!A67</f>
        <v>86</v>
      </c>
      <c r="C83" s="85">
        <f>ผลการวิเคราะห์!B67</f>
        <v>26</v>
      </c>
      <c r="D83" s="78">
        <f>ผลการวิเคราะห์!$D$8</f>
        <v>576514.36</v>
      </c>
      <c r="E83" s="79">
        <f>ผลการวิเคราะห์!F67</f>
        <v>708178.82920228725</v>
      </c>
      <c r="F83" s="80">
        <f t="shared" si="0"/>
        <v>1284693.1892022872</v>
      </c>
      <c r="G83" s="218"/>
      <c r="H83" s="81">
        <f>ผลการวิเคราะห์!M67</f>
        <v>56211.600000000079</v>
      </c>
      <c r="I83" s="82">
        <f>ผลการวิเคราะห์!O67</f>
        <v>727576.92126423051</v>
      </c>
      <c r="J83" s="83">
        <f>ผลการวิเคราะห์!Q67</f>
        <v>2189078.5212642327</v>
      </c>
      <c r="K83" s="217"/>
    </row>
    <row r="84" spans="1:11" x14ac:dyDescent="0.2">
      <c r="A84" s="217"/>
      <c r="B84" s="84">
        <f>ผลการวิเคราะห์!A68</f>
        <v>87</v>
      </c>
      <c r="C84" s="85">
        <f>ผลการวิเคราะห์!B68</f>
        <v>27</v>
      </c>
      <c r="D84" s="78">
        <f>ผลการวิเคราะห์!$D$8</f>
        <v>576514.36</v>
      </c>
      <c r="E84" s="79">
        <f>ผลการวิเคราะห์!F68</f>
        <v>746427.31869476486</v>
      </c>
      <c r="F84" s="80">
        <f t="shared" si="0"/>
        <v>1322941.6786947649</v>
      </c>
      <c r="G84" s="218"/>
      <c r="H84" s="81">
        <f>ผลการวิเคราะห์!M68</f>
        <v>56211.600000000079</v>
      </c>
      <c r="I84" s="82">
        <f>ผลการวิเคราะห์!O68</f>
        <v>793698.71694741352</v>
      </c>
      <c r="J84" s="83">
        <f>ผลการวิเคราะห์!Q68</f>
        <v>2311411.916947416</v>
      </c>
      <c r="K84" s="217"/>
    </row>
    <row r="85" spans="1:11" x14ac:dyDescent="0.2">
      <c r="A85" s="217"/>
      <c r="B85" s="84">
        <f>ผลการวิเคราะห์!A69</f>
        <v>88</v>
      </c>
      <c r="C85" s="85">
        <f>ผลการวิเคราะห์!B69</f>
        <v>28</v>
      </c>
      <c r="D85" s="78">
        <f>ผลการวิเคราะห์!$D$8</f>
        <v>576514.36</v>
      </c>
      <c r="E85" s="79">
        <f>ผลการวิเคราะห์!F69</f>
        <v>785669.13063129887</v>
      </c>
      <c r="F85" s="80">
        <f t="shared" si="0"/>
        <v>1362183.4906312989</v>
      </c>
      <c r="G85" s="218"/>
      <c r="H85" s="81">
        <f>ผลการวิเคราะห์!M69</f>
        <v>56211.600000000079</v>
      </c>
      <c r="I85" s="82">
        <f>ผลการวิเคราะห์!O69</f>
        <v>863480.60304250021</v>
      </c>
      <c r="J85" s="83">
        <f>ผลการวิเคราะห์!Q69</f>
        <v>2437405.4030425027</v>
      </c>
      <c r="K85" s="217"/>
    </row>
    <row r="86" spans="1:11" x14ac:dyDescent="0.2">
      <c r="A86" s="217"/>
      <c r="B86" s="84">
        <f>ผลการวิเคราะห์!A70</f>
        <v>89</v>
      </c>
      <c r="C86" s="85">
        <f>ผลการวิเคราะห์!B70</f>
        <v>29</v>
      </c>
      <c r="D86" s="78">
        <f>ผลการวิเคราะห์!$D$8</f>
        <v>576514.36</v>
      </c>
      <c r="E86" s="79">
        <f>ผลการวิเคราะห์!F70</f>
        <v>825926.47207012645</v>
      </c>
      <c r="F86" s="80">
        <f t="shared" si="0"/>
        <v>1402440.8320701264</v>
      </c>
      <c r="G86" s="218"/>
      <c r="H86" s="81">
        <f>ผลการวิเคราะห์!M70</f>
        <v>56211.600000000079</v>
      </c>
      <c r="I86" s="82">
        <f>ผลการวิเคราะห์!O70</f>
        <v>937032.08572111686</v>
      </c>
      <c r="J86" s="83">
        <f>ผลการวิเคราะห์!Q70</f>
        <v>2567168.4857211192</v>
      </c>
      <c r="K86" s="217"/>
    </row>
    <row r="87" spans="1:11" x14ac:dyDescent="0.2">
      <c r="A87" s="217"/>
      <c r="B87" s="86">
        <f>ผลการวิเคราะห์!A71</f>
        <v>90</v>
      </c>
      <c r="C87" s="87">
        <f>ผลการวิเคราะห์!B71</f>
        <v>30</v>
      </c>
      <c r="D87" s="88">
        <f>ผลการวิเคราะห์!$D$8</f>
        <v>576514.36</v>
      </c>
      <c r="E87" s="89">
        <f>ผลการวิเคราะห์!F71</f>
        <v>867222.04653811723</v>
      </c>
      <c r="F87" s="90">
        <f t="shared" si="0"/>
        <v>1443736.4065381172</v>
      </c>
      <c r="G87" s="218"/>
      <c r="H87" s="81">
        <f>ผลการวิเคราะห์!M71</f>
        <v>56211.600000000079</v>
      </c>
      <c r="I87" s="82">
        <f>ผลการวิเคราะห์!O71</f>
        <v>1014465.9474678424</v>
      </c>
      <c r="J87" s="83">
        <f>ผลการวิเคราะห์!Q71</f>
        <v>2700813.9474678449</v>
      </c>
      <c r="K87" s="217"/>
    </row>
    <row r="88" spans="1:11" x14ac:dyDescent="0.2">
      <c r="A88" s="217"/>
      <c r="B88" s="243" t="str">
        <f>ผลการวิเคราะห์!A72</f>
        <v>รวม 30 ปี</v>
      </c>
      <c r="C88" s="244"/>
      <c r="D88" s="94">
        <f>ผลการวิเคราะห์!$D$8</f>
        <v>576514.36</v>
      </c>
      <c r="E88" s="95">
        <f>ผลการวิเคราะห์!F59</f>
        <v>498363.93675514928</v>
      </c>
      <c r="F88" s="96">
        <f>ผลการวิเคราะห์!G30</f>
        <v>1443736.4065381172</v>
      </c>
      <c r="G88" s="218"/>
      <c r="H88" s="108">
        <f>ผลการวิเคราะห์!M72</f>
        <v>1686348.0000000026</v>
      </c>
      <c r="I88" s="109">
        <f>ผลการวิเคราะห์!O71</f>
        <v>1014465.9474678424</v>
      </c>
      <c r="J88" s="110">
        <f>ผลการวิเคราะห์!Q71</f>
        <v>2700813.9474678449</v>
      </c>
      <c r="K88" s="217"/>
    </row>
    <row r="89" spans="1:11" ht="15" thickBot="1" x14ac:dyDescent="0.25">
      <c r="A89" s="217"/>
      <c r="B89" s="100"/>
      <c r="C89" s="101"/>
      <c r="D89" s="102"/>
      <c r="E89" s="103"/>
      <c r="F89" s="104"/>
      <c r="G89" s="218"/>
      <c r="H89" s="105"/>
      <c r="I89" s="106"/>
      <c r="J89" s="107"/>
      <c r="K89" s="217"/>
    </row>
    <row r="90" spans="1:11" ht="15" thickTop="1" x14ac:dyDescent="0.2">
      <c r="A90" s="217"/>
      <c r="B90" s="84">
        <f>ผลการวิเคราะห์!A74</f>
        <v>91</v>
      </c>
      <c r="C90" s="85">
        <f>ผลการวิเคราะห์!B74</f>
        <v>31</v>
      </c>
      <c r="D90" s="78">
        <f>ผลการวิเคราะห์!$D$8</f>
        <v>576514.36</v>
      </c>
      <c r="E90" s="79">
        <f>ผลการวิเคราะห์!F74</f>
        <v>909579.06512999709</v>
      </c>
      <c r="F90" s="80">
        <f t="shared" si="0"/>
        <v>1486093.4251299971</v>
      </c>
      <c r="G90" s="218"/>
      <c r="H90" s="81">
        <f>ผลการวิเคราะห์!M74</f>
        <v>56211.600000000079</v>
      </c>
      <c r="I90" s="82">
        <f>ผลการวิเคราะห์!O74</f>
        <v>1095898.3451041498</v>
      </c>
      <c r="J90" s="83">
        <f>ผลการวิเคราะห์!Q74</f>
        <v>2838457.9451041524</v>
      </c>
      <c r="K90" s="217"/>
    </row>
    <row r="91" spans="1:11" x14ac:dyDescent="0.2">
      <c r="A91" s="217"/>
      <c r="B91" s="84">
        <f>ผลการวิเคราะห์!A75</f>
        <v>92</v>
      </c>
      <c r="C91" s="85">
        <f>ผลการวิเคราะห์!B75</f>
        <v>32</v>
      </c>
      <c r="D91" s="78">
        <f>ผลการวิเคราะห์!$D$8</f>
        <v>576514.36</v>
      </c>
      <c r="E91" s="79">
        <f>ผลการวิเคราะห์!F75</f>
        <v>953021.25785570953</v>
      </c>
      <c r="F91" s="80">
        <f t="shared" si="0"/>
        <v>1529535.6178557095</v>
      </c>
      <c r="G91" s="218"/>
      <c r="H91" s="81">
        <f>ผลการวิเคราะห์!M75</f>
        <v>56211.600000000079</v>
      </c>
      <c r="I91" s="82">
        <f>ผลการวิเคราะห์!O75</f>
        <v>1181448.9107451239</v>
      </c>
      <c r="J91" s="83">
        <f>ผลการวิเคราะห์!Q75</f>
        <v>2980220.1107451268</v>
      </c>
      <c r="K91" s="217"/>
    </row>
    <row r="92" spans="1:11" x14ac:dyDescent="0.2">
      <c r="A92" s="217"/>
      <c r="B92" s="84">
        <f>ผลการวิเคราะห์!A76</f>
        <v>93</v>
      </c>
      <c r="C92" s="85">
        <f>ผลการวิเคราะห์!B76</f>
        <v>33</v>
      </c>
      <c r="D92" s="78">
        <f>ผลการวิเคราะห์!$D$8</f>
        <v>576514.36</v>
      </c>
      <c r="E92" s="79">
        <f>ผลการวิเคราะห์!F76</f>
        <v>997572.88524146308</v>
      </c>
      <c r="F92" s="80">
        <f t="shared" si="0"/>
        <v>1574087.2452414632</v>
      </c>
      <c r="G92" s="218"/>
      <c r="H92" s="81">
        <f>ผลการวิเคราะห์!M76</f>
        <v>56211.600000000079</v>
      </c>
      <c r="I92" s="82">
        <f>ผลการวิเคราะห์!O76</f>
        <v>1271240.8557767018</v>
      </c>
      <c r="J92" s="83">
        <f>ผลการวิเคราะห์!Q76</f>
        <v>3126223.6557767047</v>
      </c>
      <c r="K92" s="217"/>
    </row>
    <row r="93" spans="1:11" x14ac:dyDescent="0.2">
      <c r="A93" s="217"/>
      <c r="B93" s="84">
        <f>ผลการวิเคราะห์!A77</f>
        <v>94</v>
      </c>
      <c r="C93" s="85">
        <f>ผลการวิเคราะห์!B77</f>
        <v>34</v>
      </c>
      <c r="D93" s="78">
        <f>ผลการวิเคราะห์!$D$8</f>
        <v>576514.36</v>
      </c>
      <c r="E93" s="79">
        <f>ผลการวิเคราะห์!F77</f>
        <v>1043258.750190135</v>
      </c>
      <c r="F93" s="80">
        <f t="shared" si="0"/>
        <v>1619773.110190135</v>
      </c>
      <c r="G93" s="218"/>
      <c r="H93" s="81">
        <f>ผลการวิเคราะห์!M77</f>
        <v>56211.600000000079</v>
      </c>
      <c r="I93" s="82">
        <f>ผลการวิเคราะห์!O77</f>
        <v>1365401.0779438051</v>
      </c>
      <c r="J93" s="83">
        <f>ผลการวิเคราะห์!Q77</f>
        <v>3276595.4779438078</v>
      </c>
      <c r="K93" s="217"/>
    </row>
    <row r="94" spans="1:11" x14ac:dyDescent="0.2">
      <c r="A94" s="217"/>
      <c r="B94" s="84">
        <f>ผลการวิเคราะห์!A78</f>
        <v>95</v>
      </c>
      <c r="C94" s="85">
        <f>ผลการวิเคราะห์!B78</f>
        <v>35</v>
      </c>
      <c r="D94" s="78">
        <f>ผลการวิเคราะห์!$D$8</f>
        <v>576514.36</v>
      </c>
      <c r="E94" s="79">
        <f>ผลการวิเคราะห์!F78</f>
        <v>1090104.2101068308</v>
      </c>
      <c r="F94" s="80">
        <f t="shared" si="0"/>
        <v>1666618.5701068309</v>
      </c>
      <c r="G94" s="218"/>
      <c r="H94" s="81">
        <f>ผลการวิเคราะห์!M78</f>
        <v>56211.600000000079</v>
      </c>
      <c r="I94" s="82">
        <f>ผลการวิเคราะห์!O78</f>
        <v>1464060.2716424405</v>
      </c>
      <c r="J94" s="83">
        <f>ผลการวิเคราะห์!Q78</f>
        <v>3431466.2716424433</v>
      </c>
      <c r="K94" s="217"/>
    </row>
    <row r="95" spans="1:11" x14ac:dyDescent="0.2">
      <c r="A95" s="217"/>
      <c r="B95" s="84">
        <f>ผลการวิเคราะห์!A79</f>
        <v>96</v>
      </c>
      <c r="C95" s="85">
        <f>ผลการวิเคราะห์!B79</f>
        <v>36</v>
      </c>
      <c r="D95" s="78">
        <f>ผลการวิเคราะห์!$D$8</f>
        <v>576514.36</v>
      </c>
      <c r="E95" s="79">
        <f>ผลการวิเคราะห์!F79</f>
        <v>1138135.1892955271</v>
      </c>
      <c r="F95" s="80">
        <f t="shared" si="0"/>
        <v>1714649.5492955269</v>
      </c>
      <c r="G95" s="218"/>
      <c r="H95" s="81">
        <f>ผลการวิเคราะห์!M79</f>
        <v>56211.600000000079</v>
      </c>
      <c r="I95" s="82">
        <f>ผลการวิเคราะห์!O79</f>
        <v>1567353.0415116276</v>
      </c>
      <c r="J95" s="83">
        <f>ผลการวิเคราะห์!Q79</f>
        <v>3590970.6415116307</v>
      </c>
      <c r="K95" s="217"/>
    </row>
    <row r="96" spans="1:11" x14ac:dyDescent="0.2">
      <c r="A96" s="217"/>
      <c r="B96" s="84">
        <f>ผลการวิเคราะห์!A80</f>
        <v>97</v>
      </c>
      <c r="C96" s="85">
        <f>ผลการวิเคราะห์!B80</f>
        <v>37</v>
      </c>
      <c r="D96" s="78">
        <f>ผลการวิเคราะห์!$D$8</f>
        <v>576514.36</v>
      </c>
      <c r="E96" s="79">
        <f>ผลการวิเคราะห์!F80</f>
        <v>1187378.1916328571</v>
      </c>
      <c r="F96" s="80">
        <f t="shared" si="0"/>
        <v>1763892.551632857</v>
      </c>
      <c r="G96" s="218"/>
      <c r="H96" s="81">
        <f>ผลการวิเคราะห์!M80</f>
        <v>56211.600000000079</v>
      </c>
      <c r="I96" s="82">
        <f>ผลการวิเคราะห์!O80</f>
        <v>1675418.0194238815</v>
      </c>
      <c r="J96" s="83">
        <f>ผลการวิเคราะห์!Q80</f>
        <v>3755247.2194238845</v>
      </c>
      <c r="K96" s="217"/>
    </row>
    <row r="97" spans="1:11" x14ac:dyDescent="0.2">
      <c r="A97" s="217"/>
      <c r="B97" s="84">
        <f>ผลการวิเคราะห์!A81</f>
        <v>98</v>
      </c>
      <c r="C97" s="85">
        <f>ผลการวิเคราะห์!B81</f>
        <v>38</v>
      </c>
      <c r="D97" s="78">
        <f>ผลการวิเคราะห์!$D$8</f>
        <v>576514.36</v>
      </c>
      <c r="E97" s="79">
        <f>ผลการวิเคราะห์!F81</f>
        <v>1237860.3135252371</v>
      </c>
      <c r="F97" s="80">
        <f t="shared" si="0"/>
        <v>1814374.673525237</v>
      </c>
      <c r="G97" s="218"/>
      <c r="H97" s="81">
        <f>ผลการวิเคราะห์!M81</f>
        <v>56211.600000000079</v>
      </c>
      <c r="I97" s="82">
        <f>ผลการวิเคราะห์!O81</f>
        <v>1788397.9849759303</v>
      </c>
      <c r="J97" s="83">
        <f>ผลการวิเคราะห์!Q81</f>
        <v>3924438.7849759334</v>
      </c>
      <c r="K97" s="217"/>
    </row>
    <row r="98" spans="1:11" x14ac:dyDescent="0.2">
      <c r="A98" s="217"/>
      <c r="B98" s="84">
        <f>ผลการวิเคราะห์!A82</f>
        <v>99</v>
      </c>
      <c r="C98" s="85">
        <f>ผลการวิเคราะห์!B82</f>
        <v>39</v>
      </c>
      <c r="D98" s="78">
        <f>ผลการวิเคราะห์!$D$8</f>
        <v>576514.36</v>
      </c>
      <c r="E98" s="79">
        <f>ผลการวิเคราะห์!F82</f>
        <v>1289609.2571556659</v>
      </c>
      <c r="F98" s="80">
        <f t="shared" si="0"/>
        <v>1866123.617155666</v>
      </c>
      <c r="G98" s="218"/>
      <c r="H98" s="81">
        <f>ผลการวิเคราะห์!M82</f>
        <v>56211.600000000079</v>
      </c>
      <c r="I98" s="82">
        <f>ผลการวิเคราะห์!O82</f>
        <v>1906439.9895843931</v>
      </c>
      <c r="J98" s="83">
        <f>ผลการวิเคราะห์!Q82</f>
        <v>4098692.3895843965</v>
      </c>
      <c r="K98" s="217"/>
    </row>
    <row r="99" spans="1:11" ht="15" thickBot="1" x14ac:dyDescent="0.25">
      <c r="A99" s="217"/>
      <c r="B99" s="84">
        <f>ผลการวิเคราะห์!A83</f>
        <v>100</v>
      </c>
      <c r="C99" s="85">
        <f>ผลการวิเคราะห์!B83</f>
        <v>40</v>
      </c>
      <c r="D99" s="78">
        <f>ผลการวิเคราะห์!$D$8</f>
        <v>576514.36</v>
      </c>
      <c r="E99" s="79">
        <f>ผลการวิเคราะห์!F83</f>
        <v>1342653.3440266736</v>
      </c>
      <c r="F99" s="80">
        <f t="shared" si="0"/>
        <v>1919167.7040266735</v>
      </c>
      <c r="G99" s="218"/>
      <c r="H99" s="81">
        <f>ผลการวิเคราะห์!M83</f>
        <v>56211.600000000079</v>
      </c>
      <c r="I99" s="82">
        <f>ผลการวิเคราะห์!O83</f>
        <v>2029695.4842942737</v>
      </c>
      <c r="J99" s="83">
        <f>ผลการวิเคราะห์!Q83</f>
        <v>4278159.4842942767</v>
      </c>
      <c r="K99" s="217"/>
    </row>
    <row r="100" spans="1:11" ht="27" customHeight="1" thickBot="1" x14ac:dyDescent="0.25">
      <c r="A100" s="217"/>
      <c r="B100" s="232" t="str">
        <f>ผลการวิเคราะห์!A84</f>
        <v>รวม 40 ปี</v>
      </c>
      <c r="C100" s="233"/>
      <c r="D100" s="223">
        <f>ผลการวิเคราะห์!$D$8</f>
        <v>576514.36</v>
      </c>
      <c r="E100" s="224">
        <f>ผลการวิเคราะห์!F59</f>
        <v>498363.93675514928</v>
      </c>
      <c r="F100" s="225">
        <f>ผลการวิเคราะห์!G31</f>
        <v>1919167.7040266735</v>
      </c>
      <c r="G100" s="226"/>
      <c r="H100" s="227">
        <f>ผลการวิเคราะห์!$M$84</f>
        <v>2248464.0000000033</v>
      </c>
      <c r="I100" s="228">
        <f>ผลการวิเคราะห์!O83</f>
        <v>2029695.4842942737</v>
      </c>
      <c r="J100" s="229">
        <f>ผลการวิเคราะห์!Q83</f>
        <v>4278159.4842942767</v>
      </c>
      <c r="K100" s="217"/>
    </row>
    <row r="101" spans="1:11" ht="21" customHeight="1" x14ac:dyDescent="0.2">
      <c r="A101" s="217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</row>
  </sheetData>
  <sheetProtection password="F9E0" sheet="1" objects="1" scenarios="1"/>
  <mergeCells count="7">
    <mergeCell ref="B100:C100"/>
    <mergeCell ref="B2:H2"/>
    <mergeCell ref="B3:H3"/>
    <mergeCell ref="B4:H4"/>
    <mergeCell ref="B64:C64"/>
    <mergeCell ref="B76:C76"/>
    <mergeCell ref="B88:C8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indowProtection="1" showGridLines="0" zoomScale="64" zoomScaleNormal="64" workbookViewId="0">
      <selection activeCell="D8" sqref="D8"/>
    </sheetView>
  </sheetViews>
  <sheetFormatPr defaultRowHeight="14.25" x14ac:dyDescent="0.2"/>
  <cols>
    <col min="1" max="1" width="8.25" style="1" customWidth="1"/>
    <col min="2" max="2" width="7.625" style="1" customWidth="1"/>
    <col min="3" max="3" width="19.75" style="1" customWidth="1"/>
    <col min="4" max="4" width="16.375" style="1" customWidth="1"/>
    <col min="5" max="6" width="16.625" style="1" customWidth="1"/>
    <col min="7" max="7" width="15" style="1" customWidth="1"/>
    <col min="8" max="8" width="17.375" style="1" customWidth="1"/>
    <col min="9" max="9" width="8.125" style="1" customWidth="1"/>
    <col min="10" max="10" width="16.125" style="1" customWidth="1"/>
    <col min="11" max="11" width="14.75" style="1" customWidth="1"/>
    <col min="12" max="12" width="14" style="1" customWidth="1"/>
    <col min="13" max="13" width="15.5" style="1" customWidth="1"/>
    <col min="14" max="14" width="16.375" style="1" customWidth="1"/>
    <col min="15" max="15" width="16" style="1" customWidth="1"/>
    <col min="16" max="16" width="14.875" style="1" customWidth="1"/>
    <col min="17" max="17" width="13.875" style="1" customWidth="1"/>
    <col min="18" max="18" width="13.125" style="1" bestFit="1" customWidth="1"/>
    <col min="19" max="19" width="11.375" style="1" bestFit="1" customWidth="1"/>
    <col min="20" max="16384" width="9" style="1"/>
  </cols>
  <sheetData>
    <row r="1" spans="1:19" x14ac:dyDescent="0.2">
      <c r="A1" s="118" t="s">
        <v>29</v>
      </c>
      <c r="B1" s="119"/>
      <c r="C1" s="119"/>
      <c r="D1" s="119"/>
      <c r="E1" s="120"/>
    </row>
    <row r="2" spans="1:19" x14ac:dyDescent="0.2">
      <c r="A2" s="121" t="s">
        <v>33</v>
      </c>
      <c r="B2" s="122"/>
      <c r="C2" s="122"/>
      <c r="D2" s="122"/>
      <c r="E2" s="123"/>
      <c r="J2" s="124"/>
      <c r="P2" s="1" t="s">
        <v>177</v>
      </c>
    </row>
    <row r="3" spans="1:19" ht="15" thickBot="1" x14ac:dyDescent="0.25">
      <c r="A3" s="125" t="s">
        <v>34</v>
      </c>
      <c r="B3" s="126"/>
      <c r="C3" s="126"/>
      <c r="D3" s="126"/>
      <c r="E3" s="127"/>
      <c r="J3" s="124" t="s">
        <v>148</v>
      </c>
      <c r="Q3" s="1" t="s">
        <v>176</v>
      </c>
      <c r="R3" s="128">
        <f>30*L22</f>
        <v>1086264</v>
      </c>
    </row>
    <row r="4" spans="1:19" ht="15" thickBot="1" x14ac:dyDescent="0.25">
      <c r="Q4" s="1" t="s">
        <v>178</v>
      </c>
      <c r="R4" s="128">
        <f>30*L23</f>
        <v>945734.99999999988</v>
      </c>
    </row>
    <row r="5" spans="1:19" x14ac:dyDescent="0.2">
      <c r="A5" s="2" t="s">
        <v>123</v>
      </c>
      <c r="B5" s="4"/>
      <c r="C5" s="4"/>
      <c r="D5" s="4"/>
      <c r="E5" s="4"/>
      <c r="F5" s="4"/>
      <c r="G5" s="5"/>
      <c r="J5" s="38" t="s">
        <v>147</v>
      </c>
      <c r="K5" s="40"/>
      <c r="L5" s="40"/>
      <c r="M5" s="40"/>
      <c r="N5" s="40"/>
      <c r="O5" s="42"/>
      <c r="Q5" s="1" t="s">
        <v>179</v>
      </c>
      <c r="R5" s="128">
        <f>30*L25</f>
        <v>140529.0000000002</v>
      </c>
    </row>
    <row r="6" spans="1:19" x14ac:dyDescent="0.2">
      <c r="A6" s="7" t="s">
        <v>125</v>
      </c>
      <c r="B6" s="8"/>
      <c r="C6" s="9"/>
      <c r="D6" s="8"/>
      <c r="E6" s="8"/>
      <c r="F6" s="8"/>
      <c r="G6" s="10"/>
      <c r="J6" s="48" t="s">
        <v>130</v>
      </c>
      <c r="K6" s="45"/>
      <c r="L6" s="45"/>
      <c r="M6" s="45"/>
      <c r="N6" s="45"/>
      <c r="O6" s="47"/>
    </row>
    <row r="7" spans="1:19" ht="15" thickBot="1" x14ac:dyDescent="0.25">
      <c r="A7" s="7"/>
      <c r="B7" s="8"/>
      <c r="C7" s="8"/>
      <c r="D7" s="8"/>
      <c r="E7" s="8"/>
      <c r="F7" s="8"/>
      <c r="G7" s="10"/>
      <c r="J7" s="43" t="s">
        <v>131</v>
      </c>
      <c r="K7" s="45" t="s">
        <v>132</v>
      </c>
      <c r="L7" s="45"/>
      <c r="M7" s="45"/>
      <c r="N7" s="45"/>
      <c r="O7" s="47"/>
      <c r="P7" s="6" t="s">
        <v>190</v>
      </c>
    </row>
    <row r="8" spans="1:19" ht="15" thickBot="1" x14ac:dyDescent="0.25">
      <c r="A8" s="7" t="s">
        <v>127</v>
      </c>
      <c r="B8" s="8"/>
      <c r="C8" s="8"/>
      <c r="D8" s="129">
        <f>กรอกข้อมูลและสรุป!$E$12</f>
        <v>576514.36</v>
      </c>
      <c r="E8" s="8"/>
      <c r="F8" s="8"/>
      <c r="G8" s="10"/>
      <c r="J8" s="48"/>
      <c r="K8" s="45" t="s">
        <v>133</v>
      </c>
      <c r="L8" s="45"/>
      <c r="M8" s="45"/>
      <c r="N8" s="45"/>
      <c r="O8" s="47"/>
      <c r="P8" s="1" t="s">
        <v>191</v>
      </c>
    </row>
    <row r="9" spans="1:19" ht="15" thickBot="1" x14ac:dyDescent="0.25">
      <c r="A9" s="7" t="s">
        <v>126</v>
      </c>
      <c r="B9" s="8"/>
      <c r="C9" s="8"/>
      <c r="D9" s="130">
        <f>กรอกข้อมูลและสรุป!$E$13</f>
        <v>3.2500000000000001E-2</v>
      </c>
      <c r="E9" s="8"/>
      <c r="F9" s="8"/>
      <c r="G9" s="10"/>
      <c r="J9" s="48"/>
      <c r="K9" s="45"/>
      <c r="L9" s="45"/>
      <c r="M9" s="45"/>
      <c r="N9" s="45"/>
      <c r="O9" s="47"/>
    </row>
    <row r="10" spans="1:19" x14ac:dyDescent="0.2">
      <c r="A10" s="7"/>
      <c r="B10" s="8"/>
      <c r="C10" s="8"/>
      <c r="D10" s="8"/>
      <c r="E10" s="8"/>
      <c r="F10" s="8"/>
      <c r="G10" s="10"/>
      <c r="J10" s="48" t="s">
        <v>135</v>
      </c>
      <c r="K10" s="45"/>
      <c r="L10" s="45"/>
      <c r="M10" s="45"/>
      <c r="N10" s="45"/>
      <c r="O10" s="47"/>
      <c r="P10" s="131" t="s">
        <v>185</v>
      </c>
      <c r="R10" s="132">
        <v>717043.36</v>
      </c>
      <c r="S10" s="128"/>
    </row>
    <row r="11" spans="1:19" x14ac:dyDescent="0.2">
      <c r="A11" s="7" t="s">
        <v>128</v>
      </c>
      <c r="B11" s="8"/>
      <c r="C11" s="8"/>
      <c r="D11" s="133">
        <f>ดอก!$C$10</f>
        <v>4620.0123369863013</v>
      </c>
      <c r="E11" s="8"/>
      <c r="F11" s="8"/>
      <c r="G11" s="10"/>
      <c r="J11" s="43" t="s">
        <v>131</v>
      </c>
      <c r="K11" s="45" t="s">
        <v>136</v>
      </c>
      <c r="L11" s="45"/>
      <c r="M11" s="45"/>
      <c r="N11" s="45"/>
      <c r="O11" s="47"/>
      <c r="P11" s="131" t="s">
        <v>188</v>
      </c>
      <c r="R11" s="132"/>
    </row>
    <row r="12" spans="1:19" x14ac:dyDescent="0.2">
      <c r="A12" s="15" t="s">
        <v>129</v>
      </c>
      <c r="B12" s="12"/>
      <c r="C12" s="12"/>
      <c r="D12" s="17">
        <f>ดอก!C19</f>
        <v>18480.049347945205</v>
      </c>
      <c r="E12" s="8"/>
      <c r="F12" s="8"/>
      <c r="G12" s="10"/>
      <c r="J12" s="48"/>
      <c r="K12" s="45" t="s">
        <v>133</v>
      </c>
      <c r="L12" s="45"/>
      <c r="M12" s="45"/>
      <c r="N12" s="45"/>
      <c r="O12" s="47"/>
      <c r="P12" s="131" t="s">
        <v>187</v>
      </c>
      <c r="R12" s="134">
        <f>$R$5</f>
        <v>140529.0000000002</v>
      </c>
    </row>
    <row r="13" spans="1:19" ht="15" thickBot="1" x14ac:dyDescent="0.25">
      <c r="A13" s="18"/>
      <c r="B13" s="19"/>
      <c r="C13" s="19"/>
      <c r="D13" s="19"/>
      <c r="E13" s="19"/>
      <c r="F13" s="19"/>
      <c r="G13" s="21"/>
      <c r="J13" s="48" t="s">
        <v>137</v>
      </c>
      <c r="K13" s="45"/>
      <c r="L13" s="45"/>
      <c r="M13" s="45"/>
      <c r="N13" s="45"/>
      <c r="O13" s="47"/>
      <c r="P13" s="131" t="s">
        <v>186</v>
      </c>
      <c r="R13" s="22"/>
    </row>
    <row r="14" spans="1:19" ht="15" thickBot="1" x14ac:dyDescent="0.25">
      <c r="J14" s="48"/>
      <c r="K14" s="45"/>
      <c r="L14" s="45"/>
      <c r="M14" s="45"/>
      <c r="N14" s="45"/>
      <c r="O14" s="47"/>
      <c r="P14" s="131" t="s">
        <v>189</v>
      </c>
      <c r="R14" s="128">
        <f>R10-R12</f>
        <v>576514.35999999975</v>
      </c>
    </row>
    <row r="15" spans="1:19" x14ac:dyDescent="0.2">
      <c r="A15" s="23" t="s">
        <v>124</v>
      </c>
      <c r="B15" s="25"/>
      <c r="C15" s="25"/>
      <c r="D15" s="25"/>
      <c r="E15" s="25"/>
      <c r="F15" s="25"/>
      <c r="G15" s="27"/>
      <c r="J15" s="48" t="s">
        <v>194</v>
      </c>
      <c r="K15" s="45"/>
      <c r="L15" s="45"/>
      <c r="M15" s="45"/>
      <c r="N15" s="45"/>
      <c r="O15" s="47"/>
    </row>
    <row r="16" spans="1:19" x14ac:dyDescent="0.2">
      <c r="A16" s="28" t="s">
        <v>122</v>
      </c>
      <c r="B16" s="29"/>
      <c r="C16" s="29"/>
      <c r="D16" s="29"/>
      <c r="E16" s="29"/>
      <c r="F16" s="29"/>
      <c r="G16" s="31"/>
      <c r="J16" s="48" t="s">
        <v>139</v>
      </c>
      <c r="K16" s="45"/>
      <c r="L16" s="45"/>
      <c r="M16" s="45"/>
      <c r="N16" s="45"/>
      <c r="O16" s="47"/>
    </row>
    <row r="17" spans="1:15" ht="15" thickBot="1" x14ac:dyDescent="0.25">
      <c r="A17" s="28"/>
      <c r="B17" s="29"/>
      <c r="C17" s="29"/>
      <c r="D17" s="29"/>
      <c r="E17" s="29"/>
      <c r="F17" s="29"/>
      <c r="G17" s="31"/>
      <c r="J17" s="48" t="s">
        <v>140</v>
      </c>
      <c r="K17" s="45"/>
      <c r="L17" s="45"/>
      <c r="M17" s="45"/>
      <c r="N17" s="45"/>
      <c r="O17" s="47"/>
    </row>
    <row r="18" spans="1:15" ht="15" thickBot="1" x14ac:dyDescent="0.25">
      <c r="A18" s="28" t="s">
        <v>126</v>
      </c>
      <c r="B18" s="29"/>
      <c r="C18" s="135">
        <f>กรอกข้อมูลและสรุป!$E$22</f>
        <v>0.03</v>
      </c>
      <c r="D18" s="29"/>
      <c r="E18" s="29"/>
      <c r="F18" s="29"/>
      <c r="G18" s="31"/>
      <c r="J18" s="48"/>
      <c r="K18" s="45"/>
      <c r="L18" s="45"/>
      <c r="M18" s="45"/>
      <c r="N18" s="45"/>
      <c r="O18" s="47"/>
    </row>
    <row r="19" spans="1:15" x14ac:dyDescent="0.2">
      <c r="A19" s="28"/>
      <c r="B19" s="29"/>
      <c r="C19" s="29"/>
      <c r="D19" s="32" t="s">
        <v>134</v>
      </c>
      <c r="E19" s="29"/>
      <c r="F19" s="29"/>
      <c r="G19" s="31"/>
      <c r="J19" s="48" t="s">
        <v>142</v>
      </c>
      <c r="K19" s="45"/>
      <c r="L19" s="45"/>
      <c r="M19" s="45"/>
      <c r="N19" s="45"/>
      <c r="O19" s="47"/>
    </row>
    <row r="20" spans="1:15" x14ac:dyDescent="0.2">
      <c r="A20" s="28" t="s">
        <v>161</v>
      </c>
      <c r="B20" s="29"/>
      <c r="C20" s="136">
        <f>ดอก!$B$29</f>
        <v>4620.0123369863013</v>
      </c>
      <c r="D20" s="136">
        <f>ดอก!$C$30</f>
        <v>34.175433725652091</v>
      </c>
      <c r="E20" s="29"/>
      <c r="F20" s="29"/>
      <c r="G20" s="31"/>
      <c r="J20" s="43" t="s">
        <v>131</v>
      </c>
      <c r="K20" s="45" t="s">
        <v>143</v>
      </c>
      <c r="L20" s="45"/>
      <c r="M20" s="45"/>
      <c r="N20" s="45"/>
      <c r="O20" s="47"/>
    </row>
    <row r="21" spans="1:15" ht="15" thickBot="1" x14ac:dyDescent="0.25">
      <c r="A21" s="28" t="str">
        <f>ดอก!A30</f>
        <v>Apr-Jun</v>
      </c>
      <c r="B21" s="29"/>
      <c r="C21" s="29"/>
      <c r="D21" s="29"/>
      <c r="E21" s="29"/>
      <c r="F21" s="29"/>
      <c r="G21" s="31"/>
      <c r="J21" s="48"/>
      <c r="K21" s="45"/>
      <c r="L21" s="45"/>
      <c r="M21" s="45"/>
      <c r="N21" s="45"/>
      <c r="O21" s="47"/>
    </row>
    <row r="22" spans="1:15" ht="15" thickBot="1" x14ac:dyDescent="0.25">
      <c r="A22" s="28" t="str">
        <f>ดอก!A32</f>
        <v>Jul-Sep</v>
      </c>
      <c r="B22" s="29"/>
      <c r="C22" s="136">
        <f>ดอก!B31</f>
        <v>9240.0246739726026</v>
      </c>
      <c r="D22" s="136">
        <f>ดอก!$C$32</f>
        <v>68.350867451304183</v>
      </c>
      <c r="E22" s="29"/>
      <c r="F22" s="29"/>
      <c r="G22" s="31"/>
      <c r="J22" s="48" t="s">
        <v>144</v>
      </c>
      <c r="K22" s="45"/>
      <c r="L22" s="129">
        <f>กรอกข้อมูลและสรุป!$E$29</f>
        <v>36208.800000000003</v>
      </c>
      <c r="M22" s="45"/>
      <c r="N22" s="45"/>
      <c r="O22" s="47"/>
    </row>
    <row r="23" spans="1:15" ht="15" thickBot="1" x14ac:dyDescent="0.25">
      <c r="A23" s="28" t="str">
        <f>ดอก!A34</f>
        <v>Oct-Dec</v>
      </c>
      <c r="B23" s="29"/>
      <c r="C23" s="136">
        <f>ดอก!B33</f>
        <v>13860.037010958904</v>
      </c>
      <c r="D23" s="136">
        <f>ดอก!$C$34</f>
        <v>102.52630117695627</v>
      </c>
      <c r="E23" s="29"/>
      <c r="F23" s="29"/>
      <c r="G23" s="31"/>
      <c r="J23" s="48" t="s">
        <v>145</v>
      </c>
      <c r="K23" s="45"/>
      <c r="L23" s="137">
        <f>กรอกข้อมูลและสรุป!$E$30</f>
        <v>31524.499999999996</v>
      </c>
      <c r="M23" s="45"/>
      <c r="N23" s="45"/>
      <c r="O23" s="47"/>
    </row>
    <row r="24" spans="1:15" x14ac:dyDescent="0.2">
      <c r="A24" s="28" t="str">
        <f>ดอก!A36</f>
        <v>Jan-Mar</v>
      </c>
      <c r="B24" s="29"/>
      <c r="C24" s="136">
        <f>ดอก!B35</f>
        <v>18480.049347945205</v>
      </c>
      <c r="D24" s="138">
        <f>ดอก!$C$36</f>
        <v>136.70173490260837</v>
      </c>
      <c r="E24" s="29"/>
      <c r="F24" s="29"/>
      <c r="G24" s="31"/>
      <c r="J24" s="48"/>
      <c r="K24" s="45"/>
      <c r="L24" s="45"/>
      <c r="M24" s="45"/>
      <c r="N24" s="45"/>
      <c r="O24" s="47"/>
    </row>
    <row r="25" spans="1:15" x14ac:dyDescent="0.2">
      <c r="A25" s="139" t="s">
        <v>138</v>
      </c>
      <c r="B25" s="140"/>
      <c r="C25" s="140"/>
      <c r="D25" s="136">
        <f>ดอก!$C$39</f>
        <v>341.7543372565209</v>
      </c>
      <c r="E25" s="29"/>
      <c r="F25" s="29"/>
      <c r="G25" s="31"/>
      <c r="J25" s="48" t="s">
        <v>146</v>
      </c>
      <c r="K25" s="45"/>
      <c r="L25" s="53">
        <f>ดอก!$M$6</f>
        <v>4684.3000000000065</v>
      </c>
      <c r="M25" s="45"/>
      <c r="N25" s="45"/>
      <c r="O25" s="47"/>
    </row>
    <row r="26" spans="1:15" ht="15" thickBot="1" x14ac:dyDescent="0.25">
      <c r="A26" s="141" t="str">
        <f>ดอก!$A$37</f>
        <v>เงินต้นยกไปปี2</v>
      </c>
      <c r="B26" s="140"/>
      <c r="C26" s="142">
        <f>ดอก!$B$37</f>
        <v>18616.751082847815</v>
      </c>
      <c r="D26" s="143"/>
      <c r="E26" s="29"/>
      <c r="F26" s="29"/>
      <c r="G26" s="31"/>
      <c r="J26" s="48"/>
      <c r="K26" s="45"/>
      <c r="L26" s="144"/>
      <c r="M26" s="45"/>
      <c r="N26" s="45"/>
      <c r="O26" s="47"/>
    </row>
    <row r="27" spans="1:15" ht="15.75" thickTop="1" thickBot="1" x14ac:dyDescent="0.25">
      <c r="A27" s="33"/>
      <c r="B27" s="34"/>
      <c r="C27" s="35"/>
      <c r="D27" s="36"/>
      <c r="E27" s="36"/>
      <c r="F27" s="36"/>
      <c r="G27" s="37"/>
      <c r="J27" s="48"/>
      <c r="K27" s="45"/>
      <c r="L27" s="144"/>
      <c r="M27" s="45"/>
      <c r="N27" s="45"/>
      <c r="O27" s="47"/>
    </row>
    <row r="28" spans="1:15" x14ac:dyDescent="0.2">
      <c r="A28" s="145" t="s">
        <v>153</v>
      </c>
      <c r="B28" s="146"/>
      <c r="C28" s="147">
        <f>$E$48</f>
        <v>214938.69650535949</v>
      </c>
      <c r="D28" s="148" t="s">
        <v>18</v>
      </c>
      <c r="E28" s="147">
        <f>ดอก!$B$9</f>
        <v>576514.36</v>
      </c>
      <c r="F28" s="148" t="s">
        <v>141</v>
      </c>
      <c r="G28" s="149">
        <f>SUM(C28,E28)</f>
        <v>791453.05650535948</v>
      </c>
      <c r="J28" s="150" t="s">
        <v>153</v>
      </c>
      <c r="K28" s="151">
        <f>$N$48</f>
        <v>89368.047473728817</v>
      </c>
      <c r="L28" s="152" t="s">
        <v>18</v>
      </c>
      <c r="M28" s="153">
        <f>$M$48</f>
        <v>562116.00000000081</v>
      </c>
      <c r="N28" s="152" t="s">
        <v>141</v>
      </c>
      <c r="O28" s="151">
        <f>SUM(K28,M28)</f>
        <v>651484.04747372959</v>
      </c>
    </row>
    <row r="29" spans="1:15" x14ac:dyDescent="0.2">
      <c r="A29" s="154" t="s">
        <v>154</v>
      </c>
      <c r="B29" s="155"/>
      <c r="C29" s="16">
        <f>$E$60</f>
        <v>498363.93675514928</v>
      </c>
      <c r="D29" s="156" t="s">
        <v>18</v>
      </c>
      <c r="E29" s="16">
        <f>ดอก!$B$9</f>
        <v>576514.36</v>
      </c>
      <c r="F29" s="156" t="s">
        <v>141</v>
      </c>
      <c r="G29" s="157">
        <f>SUM(C29,E29)</f>
        <v>1074878.2967551493</v>
      </c>
      <c r="J29" s="158" t="s">
        <v>154</v>
      </c>
      <c r="K29" s="159">
        <f>$N$60</f>
        <v>401965.10227912239</v>
      </c>
      <c r="L29" s="160" t="s">
        <v>18</v>
      </c>
      <c r="M29" s="161">
        <f>$M$60</f>
        <v>1124232.0000000016</v>
      </c>
      <c r="N29" s="160" t="s">
        <v>141</v>
      </c>
      <c r="O29" s="159">
        <f>SUM(K29,M29)</f>
        <v>1526197.1022791241</v>
      </c>
    </row>
    <row r="30" spans="1:15" x14ac:dyDescent="0.2">
      <c r="A30" s="154" t="s">
        <v>155</v>
      </c>
      <c r="B30" s="155"/>
      <c r="C30" s="16">
        <f>$E$72</f>
        <v>867222.04653811723</v>
      </c>
      <c r="D30" s="156" t="s">
        <v>18</v>
      </c>
      <c r="E30" s="16">
        <f>ดอก!$B$9</f>
        <v>576514.36</v>
      </c>
      <c r="F30" s="156" t="s">
        <v>141</v>
      </c>
      <c r="G30" s="157">
        <f t="shared" ref="G30:G31" si="0">SUM(C30,E30)</f>
        <v>1443736.4065381172</v>
      </c>
      <c r="J30" s="158" t="s">
        <v>155</v>
      </c>
      <c r="K30" s="159">
        <f>$N$72</f>
        <v>1014465.9474678424</v>
      </c>
      <c r="L30" s="160" t="s">
        <v>18</v>
      </c>
      <c r="M30" s="161">
        <f>$M$72</f>
        <v>1686348.0000000026</v>
      </c>
      <c r="N30" s="160" t="s">
        <v>141</v>
      </c>
      <c r="O30" s="159">
        <f t="shared" ref="O30:O31" si="1">SUM(K30,M30)</f>
        <v>2700813.9474678449</v>
      </c>
    </row>
    <row r="31" spans="1:15" x14ac:dyDescent="0.2">
      <c r="A31" s="154" t="s">
        <v>156</v>
      </c>
      <c r="B31" s="155"/>
      <c r="C31" s="16">
        <f>$E$84</f>
        <v>1342653.3440266736</v>
      </c>
      <c r="D31" s="156" t="s">
        <v>18</v>
      </c>
      <c r="E31" s="16">
        <f>ดอก!$B$9</f>
        <v>576514.36</v>
      </c>
      <c r="F31" s="156" t="s">
        <v>141</v>
      </c>
      <c r="G31" s="157">
        <f t="shared" si="0"/>
        <v>1919167.7040266735</v>
      </c>
      <c r="J31" s="158" t="s">
        <v>156</v>
      </c>
      <c r="K31" s="159">
        <f>$N$84</f>
        <v>2029695.4842942737</v>
      </c>
      <c r="L31" s="160" t="s">
        <v>18</v>
      </c>
      <c r="M31" s="161">
        <f>$M$84</f>
        <v>2248464.0000000033</v>
      </c>
      <c r="N31" s="160" t="s">
        <v>141</v>
      </c>
      <c r="O31" s="159">
        <f t="shared" si="1"/>
        <v>4278159.4842942767</v>
      </c>
    </row>
    <row r="32" spans="1:15" ht="15" thickBot="1" x14ac:dyDescent="0.25">
      <c r="A32" s="162"/>
      <c r="B32" s="163"/>
      <c r="C32" s="164"/>
      <c r="D32" s="165"/>
      <c r="E32" s="164"/>
      <c r="F32" s="165"/>
      <c r="G32" s="166"/>
      <c r="J32" s="167"/>
      <c r="K32" s="36"/>
      <c r="L32" s="168"/>
      <c r="M32" s="36"/>
      <c r="N32" s="168"/>
      <c r="O32" s="37"/>
    </row>
    <row r="33" spans="1:17" s="170" customFormat="1" x14ac:dyDescent="0.2">
      <c r="A33" s="169"/>
      <c r="B33" s="169"/>
      <c r="C33" s="169"/>
      <c r="D33" s="169"/>
      <c r="E33" s="169"/>
      <c r="G33" s="169"/>
      <c r="H33" s="169"/>
      <c r="I33" s="169"/>
      <c r="J33" s="169"/>
      <c r="K33" s="169"/>
      <c r="L33" s="169"/>
    </row>
    <row r="34" spans="1:17" s="170" customFormat="1" x14ac:dyDescent="0.2">
      <c r="A34" s="171" t="s">
        <v>157</v>
      </c>
      <c r="B34" s="172"/>
      <c r="C34" s="172"/>
      <c r="D34" s="172"/>
      <c r="E34" s="172"/>
      <c r="F34" s="173"/>
      <c r="G34" s="171"/>
      <c r="H34" s="171"/>
      <c r="I34" s="1"/>
      <c r="J34" s="171" t="s">
        <v>159</v>
      </c>
      <c r="K34" s="172"/>
      <c r="L34" s="172"/>
      <c r="M34" s="172"/>
      <c r="N34" s="172"/>
      <c r="O34" s="173"/>
      <c r="P34" s="171"/>
      <c r="Q34" s="171"/>
    </row>
    <row r="35" spans="1:17" ht="15" thickBot="1" x14ac:dyDescent="0.25"/>
    <row r="36" spans="1:17" x14ac:dyDescent="0.2">
      <c r="A36" s="174" t="str">
        <f>ดอก!$E$8</f>
        <v>อายุ (ปี)</v>
      </c>
      <c r="B36" s="175" t="str">
        <f>ดอก!F9</f>
        <v>สิ้นปีที่</v>
      </c>
      <c r="C36" s="176" t="str">
        <f>ดอก!H9</f>
        <v>ดอกเบี้ยออมทรัพย์พิเศษ</v>
      </c>
      <c r="D36" s="177" t="str">
        <f>ดอก!G9</f>
        <v>ดอกเบี้ยออมทรัพย์</v>
      </c>
      <c r="E36" s="177" t="str">
        <f>ดอก!I9</f>
        <v>รวมดอกเบี้ยต่อปี</v>
      </c>
      <c r="F36" s="177" t="str">
        <f>ดอก!J9</f>
        <v>รวมดอกเบี้ยสะสม</v>
      </c>
      <c r="G36" s="177" t="str">
        <f>ดอก!K9</f>
        <v>เฉลี่ยดอกเบี้ยต่อปี</v>
      </c>
      <c r="H36" s="178" t="str">
        <f>ดอก!L9</f>
        <v>เฉลี่ยดอกเบี้ยต่อเดือน</v>
      </c>
      <c r="J36" s="174" t="str">
        <f t="shared" ref="J36:J47" si="2">A36</f>
        <v>อายุ (ปี)</v>
      </c>
      <c r="K36" s="175" t="str">
        <f t="shared" ref="K36:K47" si="3">B36</f>
        <v>สิ้นปีที่</v>
      </c>
      <c r="L36" s="176" t="str">
        <f>ดอก!Q9</f>
        <v>เสียโอกาสต่อเดือน</v>
      </c>
      <c r="M36" s="177" t="str">
        <f>ดอก!R9</f>
        <v>เสียโอกาสต่อปี</v>
      </c>
      <c r="N36" s="177" t="str">
        <f>ดอก!S9</f>
        <v>รวมดอกเบี้ยต่อปี</v>
      </c>
      <c r="O36" s="177" t="str">
        <f>ดอก!T9</f>
        <v>รวมดอกเบี้ยสะสมต่อปี</v>
      </c>
      <c r="P36" s="177" t="str">
        <f>ดอก!U9</f>
        <v>รวมเสียโอกาสต่อปี</v>
      </c>
      <c r="Q36" s="178" t="str">
        <f>ดอก!$V$9</f>
        <v>รวมเสียโอกาสสะสมต่อปี</v>
      </c>
    </row>
    <row r="37" spans="1:17" ht="15" thickBot="1" x14ac:dyDescent="0.25">
      <c r="A37" s="179"/>
      <c r="B37" s="180"/>
      <c r="C37" s="181"/>
      <c r="D37" s="182"/>
      <c r="E37" s="182"/>
      <c r="F37" s="182"/>
      <c r="G37" s="182"/>
      <c r="H37" s="183"/>
      <c r="J37" s="179">
        <f t="shared" si="2"/>
        <v>0</v>
      </c>
      <c r="K37" s="180">
        <f t="shared" si="3"/>
        <v>0</v>
      </c>
      <c r="L37" s="181"/>
      <c r="M37" s="182"/>
      <c r="N37" s="182"/>
      <c r="O37" s="182"/>
      <c r="P37" s="182"/>
      <c r="Q37" s="183"/>
    </row>
    <row r="38" spans="1:17" x14ac:dyDescent="0.2">
      <c r="A38" s="184">
        <f>ดอก!E10</f>
        <v>61</v>
      </c>
      <c r="B38" s="185">
        <f>ดอก!F10</f>
        <v>1</v>
      </c>
      <c r="C38" s="78">
        <f>ดอก!H10</f>
        <v>18480.049347945205</v>
      </c>
      <c r="D38" s="79">
        <f>ดอก!G10</f>
        <v>341.7543372565209</v>
      </c>
      <c r="E38" s="79">
        <f>ดอก!I10</f>
        <v>18821.803685201725</v>
      </c>
      <c r="F38" s="79">
        <f>ดอก!J10</f>
        <v>18821.803685201725</v>
      </c>
      <c r="G38" s="79">
        <f>ดอก!K10</f>
        <v>18821.803685201725</v>
      </c>
      <c r="H38" s="186">
        <f>ดอก!L10</f>
        <v>1568.4836404334771</v>
      </c>
      <c r="J38" s="121">
        <f t="shared" si="2"/>
        <v>61</v>
      </c>
      <c r="K38" s="123">
        <f t="shared" si="3"/>
        <v>1</v>
      </c>
      <c r="L38" s="78">
        <f>ดอก!Q10</f>
        <v>4684.3000000000065</v>
      </c>
      <c r="M38" s="79">
        <f>ดอก!R10</f>
        <v>56211.600000000079</v>
      </c>
      <c r="N38" s="79">
        <f>ดอก!S10</f>
        <v>733.07627705799882</v>
      </c>
      <c r="O38" s="79">
        <f>ดอก!T10</f>
        <v>733.07627705799882</v>
      </c>
      <c r="P38" s="79">
        <f>ดอก!U10</f>
        <v>56944.676277058075</v>
      </c>
      <c r="Q38" s="186">
        <f>ดอก!V10</f>
        <v>56944.676277058075</v>
      </c>
    </row>
    <row r="39" spans="1:17" x14ac:dyDescent="0.2">
      <c r="A39" s="187">
        <f>ดอก!E11</f>
        <v>62</v>
      </c>
      <c r="B39" s="188">
        <f>ดอก!F11</f>
        <v>2</v>
      </c>
      <c r="C39" s="78">
        <f>ดอก!H11</f>
        <v>18480.049347945205</v>
      </c>
      <c r="D39" s="79">
        <f>ดอก!G11</f>
        <v>901.28594944529232</v>
      </c>
      <c r="E39" s="79">
        <f>ดอก!I11</f>
        <v>19381.335297390498</v>
      </c>
      <c r="F39" s="79">
        <f>ดอก!J11</f>
        <v>38203.138982592223</v>
      </c>
      <c r="G39" s="79">
        <f>ดอก!K11</f>
        <v>19101.569491296112</v>
      </c>
      <c r="H39" s="186">
        <f>ดอก!L11</f>
        <v>1591.7974576080094</v>
      </c>
      <c r="J39" s="121">
        <f t="shared" si="2"/>
        <v>62</v>
      </c>
      <c r="K39" s="123">
        <f t="shared" si="3"/>
        <v>2</v>
      </c>
      <c r="L39" s="78">
        <f>ดอก!Q11</f>
        <v>4684.3000000000065</v>
      </c>
      <c r="M39" s="79">
        <f>ดอก!R11</f>
        <v>56211.600000000079</v>
      </c>
      <c r="N39" s="79">
        <f>ดอก!S11</f>
        <v>2330.5259374876509</v>
      </c>
      <c r="O39" s="79">
        <f>ดอก!T11</f>
        <v>3063.60221454565</v>
      </c>
      <c r="P39" s="79">
        <f>ดอก!U11</f>
        <v>58542.125937487726</v>
      </c>
      <c r="Q39" s="186">
        <f>ดอก!V11</f>
        <v>115486.80221454581</v>
      </c>
    </row>
    <row r="40" spans="1:17" x14ac:dyDescent="0.2">
      <c r="A40" s="187">
        <f>ดอก!E12</f>
        <v>63</v>
      </c>
      <c r="B40" s="188">
        <f>ดอก!F12</f>
        <v>3</v>
      </c>
      <c r="C40" s="78">
        <f>ดอก!H12</f>
        <v>18480.049347945205</v>
      </c>
      <c r="D40" s="79">
        <f>ดอก!G12</f>
        <v>1472.8078044929166</v>
      </c>
      <c r="E40" s="79">
        <f>ดอก!I12</f>
        <v>19952.857152438122</v>
      </c>
      <c r="F40" s="79">
        <f>ดอก!J12</f>
        <v>58155.996135030349</v>
      </c>
      <c r="G40" s="79">
        <f>ดอก!K12</f>
        <v>19385.332045010116</v>
      </c>
      <c r="H40" s="186">
        <f>ดอก!L12</f>
        <v>1615.4443370841764</v>
      </c>
      <c r="J40" s="121">
        <f t="shared" si="2"/>
        <v>63</v>
      </c>
      <c r="K40" s="123">
        <f t="shared" si="3"/>
        <v>3</v>
      </c>
      <c r="L40" s="78">
        <f>ดอก!Q12</f>
        <v>4684.3000000000065</v>
      </c>
      <c r="M40" s="79">
        <f>ดอก!R12</f>
        <v>56211.600000000079</v>
      </c>
      <c r="N40" s="79">
        <f>ดอก!S12</f>
        <v>4082.0466292795049</v>
      </c>
      <c r="O40" s="79">
        <f>ดอก!T12</f>
        <v>7145.6488438251545</v>
      </c>
      <c r="P40" s="79">
        <f>ดอก!U12</f>
        <v>60293.646629279581</v>
      </c>
      <c r="Q40" s="186">
        <f>ดอก!V12</f>
        <v>175780.44884382538</v>
      </c>
    </row>
    <row r="41" spans="1:17" x14ac:dyDescent="0.2">
      <c r="A41" s="187">
        <f>ดอก!E13</f>
        <v>64</v>
      </c>
      <c r="B41" s="188">
        <f>ดอก!F13</f>
        <v>4</v>
      </c>
      <c r="C41" s="78">
        <f>ดอก!H13</f>
        <v>18480.049347945205</v>
      </c>
      <c r="D41" s="79">
        <f>ดอก!G13</f>
        <v>2057.1067987210358</v>
      </c>
      <c r="E41" s="79">
        <f>ดอก!I13</f>
        <v>20537.156146666242</v>
      </c>
      <c r="F41" s="79">
        <f>ดอก!J13</f>
        <v>78693.152281696588</v>
      </c>
      <c r="G41" s="79">
        <f>ดอก!K13</f>
        <v>19673.288070424147</v>
      </c>
      <c r="H41" s="186">
        <f>ดอก!L13</f>
        <v>1639.4406725353456</v>
      </c>
      <c r="J41" s="121">
        <f t="shared" si="2"/>
        <v>64</v>
      </c>
      <c r="K41" s="123">
        <f t="shared" si="3"/>
        <v>4</v>
      </c>
      <c r="L41" s="78">
        <f>ดอก!Q13</f>
        <v>4684.3000000000065</v>
      </c>
      <c r="M41" s="79">
        <f>ดอก!R13</f>
        <v>56211.600000000079</v>
      </c>
      <c r="N41" s="79">
        <f>ดอก!S13</f>
        <v>5885.9710335202526</v>
      </c>
      <c r="O41" s="79">
        <f>ดอก!T13</f>
        <v>13031.619877345407</v>
      </c>
      <c r="P41" s="79">
        <f>ดอก!U13</f>
        <v>62097.571033520333</v>
      </c>
      <c r="Q41" s="186">
        <f>ดอก!V13</f>
        <v>237878.01987734571</v>
      </c>
    </row>
    <row r="42" spans="1:17" x14ac:dyDescent="0.2">
      <c r="A42" s="187">
        <f>ดอก!E14</f>
        <v>65</v>
      </c>
      <c r="B42" s="188">
        <f>ดอก!F14</f>
        <v>5</v>
      </c>
      <c r="C42" s="78">
        <f>ดอก!H14</f>
        <v>18480.049347945205</v>
      </c>
      <c r="D42" s="79">
        <f>ดอก!G14</f>
        <v>2654.4685822481811</v>
      </c>
      <c r="E42" s="79">
        <f>ดอก!I14</f>
        <v>21134.517930193386</v>
      </c>
      <c r="F42" s="79">
        <f>ดอก!J14</f>
        <v>99827.67021188997</v>
      </c>
      <c r="G42" s="79">
        <f>ดอก!K14</f>
        <v>19965.534042377993</v>
      </c>
      <c r="H42" s="186">
        <f>ดอก!L14</f>
        <v>1663.7945035314995</v>
      </c>
      <c r="J42" s="121">
        <f t="shared" si="2"/>
        <v>65</v>
      </c>
      <c r="K42" s="123">
        <f t="shared" si="3"/>
        <v>5</v>
      </c>
      <c r="L42" s="78">
        <f>ดอก!Q14</f>
        <v>4684.3000000000065</v>
      </c>
      <c r="M42" s="79">
        <f>ดอก!R14</f>
        <v>56211.600000000079</v>
      </c>
      <c r="N42" s="79">
        <f>ดอก!S14</f>
        <v>7743.8670158316309</v>
      </c>
      <c r="O42" s="79">
        <f>ดอก!T14</f>
        <v>20775.48689317704</v>
      </c>
      <c r="P42" s="79">
        <f>ดอก!U14</f>
        <v>63955.467015831709</v>
      </c>
      <c r="Q42" s="186">
        <f>ดอก!V14</f>
        <v>301833.48689317744</v>
      </c>
    </row>
    <row r="43" spans="1:17" x14ac:dyDescent="0.2">
      <c r="A43" s="187">
        <f>ดอก!E15</f>
        <v>66</v>
      </c>
      <c r="B43" s="188">
        <f>ดอก!F15</f>
        <v>6</v>
      </c>
      <c r="C43" s="78">
        <f>ดอก!H15</f>
        <v>18480.049347945205</v>
      </c>
      <c r="D43" s="79">
        <f>ดอก!G15</f>
        <v>3265.1851912851907</v>
      </c>
      <c r="E43" s="79">
        <f>ดอก!I15</f>
        <v>21745.234539230398</v>
      </c>
      <c r="F43" s="79">
        <f>ดอก!J15</f>
        <v>121572.90475112037</v>
      </c>
      <c r="G43" s="79">
        <f>ดอก!K15</f>
        <v>20262.150791853393</v>
      </c>
      <c r="H43" s="186">
        <f>ดอก!L15</f>
        <v>1688.5125659877829</v>
      </c>
      <c r="J43" s="121">
        <f t="shared" si="2"/>
        <v>66</v>
      </c>
      <c r="K43" s="123">
        <f t="shared" si="3"/>
        <v>6</v>
      </c>
      <c r="L43" s="78">
        <f>ดอก!Q15</f>
        <v>4684.3000000000065</v>
      </c>
      <c r="M43" s="79">
        <f>ดอก!R15</f>
        <v>56211.600000000079</v>
      </c>
      <c r="N43" s="79">
        <f>ดอก!S15</f>
        <v>9657.3493507754738</v>
      </c>
      <c r="O43" s="79">
        <f>ดอก!T15</f>
        <v>30432.836243952515</v>
      </c>
      <c r="P43" s="79">
        <f>ดอก!U15</f>
        <v>65868.949350775554</v>
      </c>
      <c r="Q43" s="186">
        <f>ดอก!V15</f>
        <v>367702.43624395301</v>
      </c>
    </row>
    <row r="44" spans="1:17" x14ac:dyDescent="0.2">
      <c r="A44" s="187">
        <f>ดอก!E16</f>
        <v>67</v>
      </c>
      <c r="B44" s="188">
        <f>ดอก!F16</f>
        <v>7</v>
      </c>
      <c r="C44" s="78">
        <f>ดอก!H16</f>
        <v>18480.049347945205</v>
      </c>
      <c r="D44" s="79">
        <f>ดอก!G16</f>
        <v>3889.5551909048845</v>
      </c>
      <c r="E44" s="79">
        <f>ดอก!I16</f>
        <v>22369.60453885009</v>
      </c>
      <c r="F44" s="79">
        <f>ดอก!J16</f>
        <v>143942.50928997045</v>
      </c>
      <c r="G44" s="79">
        <f>ดอก!K16</f>
        <v>20563.21561285292</v>
      </c>
      <c r="H44" s="186">
        <f>ดอก!L16</f>
        <v>1713.6013010710767</v>
      </c>
      <c r="J44" s="121">
        <f t="shared" si="2"/>
        <v>67</v>
      </c>
      <c r="K44" s="123">
        <f t="shared" si="3"/>
        <v>7</v>
      </c>
      <c r="L44" s="78">
        <f>ดอก!Q16</f>
        <v>4684.3000000000065</v>
      </c>
      <c r="M44" s="79">
        <f>ดอก!R16</f>
        <v>56211.600000000079</v>
      </c>
      <c r="N44" s="79">
        <f>ดอก!S16</f>
        <v>11628.081125321345</v>
      </c>
      <c r="O44" s="79">
        <f>ดอก!T16</f>
        <v>42060.917369273862</v>
      </c>
      <c r="P44" s="79">
        <f>ดอก!U16</f>
        <v>67839.681125321425</v>
      </c>
      <c r="Q44" s="186">
        <f>ดอก!V16</f>
        <v>435542.11736927443</v>
      </c>
    </row>
    <row r="45" spans="1:17" x14ac:dyDescent="0.2">
      <c r="A45" s="187">
        <f>ดอก!E17</f>
        <v>68</v>
      </c>
      <c r="B45" s="188">
        <f>ดอก!F17</f>
        <v>8</v>
      </c>
      <c r="C45" s="78">
        <f>ดอก!H17</f>
        <v>18480.049347945205</v>
      </c>
      <c r="D45" s="79">
        <f>ดอก!G17</f>
        <v>4527.8838210035519</v>
      </c>
      <c r="E45" s="79">
        <f>ดอก!I17</f>
        <v>23007.933168948759</v>
      </c>
      <c r="F45" s="79">
        <f>ดอก!J17</f>
        <v>166950.44245891919</v>
      </c>
      <c r="G45" s="79">
        <f>ดอก!K17</f>
        <v>20868.805307364899</v>
      </c>
      <c r="H45" s="186">
        <f>ดอก!L17</f>
        <v>1739.067108947075</v>
      </c>
      <c r="J45" s="121">
        <f t="shared" si="2"/>
        <v>68</v>
      </c>
      <c r="K45" s="123">
        <f t="shared" si="3"/>
        <v>8</v>
      </c>
      <c r="L45" s="78">
        <f>ดอก!Q17</f>
        <v>4684.3000000000065</v>
      </c>
      <c r="M45" s="79">
        <f>ดอก!R17</f>
        <v>56211.600000000079</v>
      </c>
      <c r="N45" s="79">
        <f>ดอก!S17</f>
        <v>13657.775184304486</v>
      </c>
      <c r="O45" s="79">
        <f>ดอก!T17</f>
        <v>55718.692553578352</v>
      </c>
      <c r="P45" s="79">
        <f>ดอก!U17</f>
        <v>69869.375184304561</v>
      </c>
      <c r="Q45" s="186">
        <f>ดอก!V17</f>
        <v>505411.49255357898</v>
      </c>
    </row>
    <row r="46" spans="1:17" x14ac:dyDescent="0.2">
      <c r="A46" s="187">
        <f>ดอก!E18</f>
        <v>69</v>
      </c>
      <c r="B46" s="188">
        <f>ดอก!F18</f>
        <v>9</v>
      </c>
      <c r="C46" s="78">
        <f>ดอก!H18</f>
        <v>18480.049347945205</v>
      </c>
      <c r="D46" s="79">
        <f>ดอก!G18</f>
        <v>5180.4831455255953</v>
      </c>
      <c r="E46" s="79">
        <f>ดอก!I18</f>
        <v>23660.532493470801</v>
      </c>
      <c r="F46" s="79">
        <f>ดอก!J18</f>
        <v>190610.97495238998</v>
      </c>
      <c r="G46" s="79">
        <f>ดอก!K18</f>
        <v>21178.997216932221</v>
      </c>
      <c r="H46" s="186">
        <f>ดอก!L18</f>
        <v>1764.9164347443516</v>
      </c>
      <c r="J46" s="121">
        <f t="shared" si="2"/>
        <v>69</v>
      </c>
      <c r="K46" s="123">
        <f t="shared" si="3"/>
        <v>9</v>
      </c>
      <c r="L46" s="78">
        <f>ดอก!Q18</f>
        <v>4684.3000000000065</v>
      </c>
      <c r="M46" s="79">
        <f>ดอก!R18</f>
        <v>56211.600000000079</v>
      </c>
      <c r="N46" s="79">
        <f>ดอก!S18</f>
        <v>15748.19561913042</v>
      </c>
      <c r="O46" s="79">
        <f>ดอก!T18</f>
        <v>71466.888172708772</v>
      </c>
      <c r="P46" s="79">
        <f>ดอก!U18</f>
        <v>71959.795619130498</v>
      </c>
      <c r="Q46" s="186">
        <f>ดอก!V18</f>
        <v>577371.28817270952</v>
      </c>
    </row>
    <row r="47" spans="1:17" x14ac:dyDescent="0.2">
      <c r="A47" s="189">
        <f>ดอก!E19</f>
        <v>70</v>
      </c>
      <c r="B47" s="190">
        <f>ดอก!F19</f>
        <v>10</v>
      </c>
      <c r="C47" s="88">
        <f>ดอก!H19</f>
        <v>18480.049347945205</v>
      </c>
      <c r="D47" s="89">
        <f>ดอก!G19</f>
        <v>5847.6722050242997</v>
      </c>
      <c r="E47" s="89">
        <f>ดอก!I19</f>
        <v>24327.721552969506</v>
      </c>
      <c r="F47" s="89">
        <f>ดอก!J19</f>
        <v>214938.69650535949</v>
      </c>
      <c r="G47" s="89">
        <f>ดอก!K19</f>
        <v>21493.869650535948</v>
      </c>
      <c r="H47" s="191">
        <f>ดอก!L19</f>
        <v>1791.155804211329</v>
      </c>
      <c r="J47" s="121">
        <f t="shared" si="2"/>
        <v>70</v>
      </c>
      <c r="K47" s="123">
        <f t="shared" si="3"/>
        <v>10</v>
      </c>
      <c r="L47" s="88">
        <f>ดอก!Q19</f>
        <v>4684.3000000000065</v>
      </c>
      <c r="M47" s="89">
        <f>ดอก!R19</f>
        <v>56211.600000000079</v>
      </c>
      <c r="N47" s="89">
        <f>ดอก!S19</f>
        <v>17901.159301020045</v>
      </c>
      <c r="O47" s="89">
        <f>ดอก!T19</f>
        <v>89368.047473728817</v>
      </c>
      <c r="P47" s="89">
        <f>ดอก!U19</f>
        <v>74112.759301020124</v>
      </c>
      <c r="Q47" s="191">
        <f>ดอก!V19</f>
        <v>651484.04747372959</v>
      </c>
    </row>
    <row r="48" spans="1:17" x14ac:dyDescent="0.2">
      <c r="A48" s="192" t="s">
        <v>149</v>
      </c>
      <c r="B48" s="193"/>
      <c r="C48" s="94">
        <f>SUM(C38:C47)</f>
        <v>184800.49347945201</v>
      </c>
      <c r="D48" s="95">
        <f>SUM(D38:D47)</f>
        <v>30138.203025907467</v>
      </c>
      <c r="E48" s="95">
        <f t="shared" ref="E48:G48" si="4">SUM(E38:E47)</f>
        <v>214938.69650535949</v>
      </c>
      <c r="F48" s="95"/>
      <c r="G48" s="95">
        <f t="shared" si="4"/>
        <v>201314.56591384948</v>
      </c>
      <c r="H48" s="96">
        <f>SUM(H38:H47)</f>
        <v>16776.213826154122</v>
      </c>
      <c r="J48" s="192" t="s">
        <v>149</v>
      </c>
      <c r="K48" s="193"/>
      <c r="L48" s="94">
        <f>SUM(L38:L47)</f>
        <v>46843.000000000058</v>
      </c>
      <c r="M48" s="95">
        <f>SUM(M38:M47)</f>
        <v>562116.00000000081</v>
      </c>
      <c r="N48" s="95">
        <f t="shared" ref="N48" si="5">SUM(N38:N47)</f>
        <v>89368.047473728817</v>
      </c>
      <c r="O48" s="95"/>
      <c r="P48" s="95">
        <f t="shared" ref="P48" si="6">SUM(P38:P47)</f>
        <v>651484.04747372959</v>
      </c>
      <c r="Q48" s="96"/>
    </row>
    <row r="49" spans="1:17" ht="15" thickBot="1" x14ac:dyDescent="0.25">
      <c r="A49" s="194"/>
      <c r="B49" s="195"/>
      <c r="C49" s="102"/>
      <c r="D49" s="103"/>
      <c r="E49" s="103"/>
      <c r="F49" s="103"/>
      <c r="G49" s="103"/>
      <c r="H49" s="104"/>
      <c r="J49" s="196"/>
      <c r="K49" s="197"/>
      <c r="L49" s="102"/>
      <c r="M49" s="103"/>
      <c r="N49" s="103"/>
      <c r="O49" s="103"/>
      <c r="P49" s="103"/>
      <c r="Q49" s="104"/>
    </row>
    <row r="50" spans="1:17" ht="15" thickTop="1" x14ac:dyDescent="0.2">
      <c r="A50" s="187">
        <f>ดอก!E20</f>
        <v>71</v>
      </c>
      <c r="B50" s="188">
        <f>ดอก!F20</f>
        <v>11</v>
      </c>
      <c r="C50" s="78">
        <f>ดอก!H20</f>
        <v>18480.049347945205</v>
      </c>
      <c r="D50" s="79">
        <f>ดอก!G20</f>
        <v>6529.7771726333049</v>
      </c>
      <c r="E50" s="79">
        <f>ดอก!I20</f>
        <v>25009.82652057851</v>
      </c>
      <c r="F50" s="79">
        <f>ดอก!J20</f>
        <v>239948.52302593799</v>
      </c>
      <c r="G50" s="79">
        <f>ดอก!K20</f>
        <v>21813.502093267089</v>
      </c>
      <c r="H50" s="186">
        <f>ดอก!L20</f>
        <v>1817.7918411055907</v>
      </c>
      <c r="J50" s="121">
        <f t="shared" ref="J50:J59" si="7">A50</f>
        <v>71</v>
      </c>
      <c r="K50" s="123">
        <f t="shared" ref="K50:K59" si="8">B50</f>
        <v>11</v>
      </c>
      <c r="L50" s="78">
        <f>ดอก!Q20</f>
        <v>4684.3000000000065</v>
      </c>
      <c r="M50" s="79">
        <f>ดอก!R20</f>
        <v>56211.600000000079</v>
      </c>
      <c r="N50" s="79">
        <f>ดอก!S20</f>
        <v>20118.537460127885</v>
      </c>
      <c r="O50" s="79">
        <f>ดอก!T20</f>
        <v>109486.58493385671</v>
      </c>
      <c r="P50" s="79">
        <f>ดอก!U20</f>
        <v>76330.137460127968</v>
      </c>
      <c r="Q50" s="186">
        <f>ดอก!V20</f>
        <v>727814.18493385753</v>
      </c>
    </row>
    <row r="51" spans="1:17" x14ac:dyDescent="0.2">
      <c r="A51" s="187">
        <f>ดอก!E21</f>
        <v>72</v>
      </c>
      <c r="B51" s="188">
        <f>ดอก!F21</f>
        <v>12</v>
      </c>
      <c r="C51" s="78">
        <f>ดอก!H21</f>
        <v>18480.049347945205</v>
      </c>
      <c r="D51" s="79">
        <f>ดอก!G21</f>
        <v>7227.1315135250161</v>
      </c>
      <c r="E51" s="79">
        <f>ดอก!I21</f>
        <v>25707.18086147022</v>
      </c>
      <c r="F51" s="79">
        <f>ดอก!J21</f>
        <v>265655.70388740819</v>
      </c>
      <c r="G51" s="79">
        <f>ดอก!K21</f>
        <v>22137.975323950683</v>
      </c>
      <c r="H51" s="186">
        <f>ดอก!L21</f>
        <v>1844.8312769958902</v>
      </c>
      <c r="J51" s="121">
        <f t="shared" si="7"/>
        <v>72</v>
      </c>
      <c r="K51" s="123">
        <f t="shared" si="8"/>
        <v>12</v>
      </c>
      <c r="L51" s="78">
        <f>ดอก!Q21</f>
        <v>4684.3000000000065</v>
      </c>
      <c r="M51" s="79">
        <f>ดอก!R21</f>
        <v>56211.600000000079</v>
      </c>
      <c r="N51" s="79">
        <f>ดอก!S21</f>
        <v>22402.25731190592</v>
      </c>
      <c r="O51" s="79">
        <f>ดอก!T21</f>
        <v>131888.84224576261</v>
      </c>
      <c r="P51" s="79">
        <f>ดอก!U21</f>
        <v>78613.857311906002</v>
      </c>
      <c r="Q51" s="186">
        <f>ดอก!V21</f>
        <v>806428.04224576359</v>
      </c>
    </row>
    <row r="52" spans="1:17" x14ac:dyDescent="0.2">
      <c r="A52" s="187">
        <f>ดอก!E22</f>
        <v>73</v>
      </c>
      <c r="B52" s="188">
        <f>ดอก!F22</f>
        <v>13</v>
      </c>
      <c r="C52" s="78">
        <f>ดอก!H22</f>
        <v>18480.049347945205</v>
      </c>
      <c r="D52" s="79">
        <f>ดอก!G22</f>
        <v>7940.0761479339435</v>
      </c>
      <c r="E52" s="79">
        <f>ดอก!I22</f>
        <v>26420.125495879147</v>
      </c>
      <c r="F52" s="79">
        <f>ดอก!J22</f>
        <v>292075.82938328735</v>
      </c>
      <c r="G52" s="79">
        <f>ดอก!K22</f>
        <v>22467.371491022102</v>
      </c>
      <c r="H52" s="186">
        <f>ดอก!L22</f>
        <v>1872.2809575851752</v>
      </c>
      <c r="J52" s="121">
        <f t="shared" si="7"/>
        <v>73</v>
      </c>
      <c r="K52" s="123">
        <f t="shared" si="8"/>
        <v>13</v>
      </c>
      <c r="L52" s="78">
        <f>ดอก!Q22</f>
        <v>4684.3000000000065</v>
      </c>
      <c r="M52" s="79">
        <f>ดอก!R22</f>
        <v>56211.600000000079</v>
      </c>
      <c r="N52" s="79">
        <f>ดอก!S22</f>
        <v>24754.303732126595</v>
      </c>
      <c r="O52" s="79">
        <f>ดอก!T22</f>
        <v>156643.14597788922</v>
      </c>
      <c r="P52" s="79">
        <f>ดอก!U22</f>
        <v>80965.903732126666</v>
      </c>
      <c r="Q52" s="186">
        <f>ดอก!V22</f>
        <v>887393.94597789028</v>
      </c>
    </row>
    <row r="53" spans="1:17" x14ac:dyDescent="0.2">
      <c r="A53" s="187">
        <f>ดอก!E23</f>
        <v>74</v>
      </c>
      <c r="B53" s="188">
        <f>ดอก!F23</f>
        <v>14</v>
      </c>
      <c r="C53" s="78">
        <f>ดอก!H23</f>
        <v>18480.049347945205</v>
      </c>
      <c r="D53" s="79">
        <f>ดอก!G23</f>
        <v>8668.9596178246211</v>
      </c>
      <c r="E53" s="79">
        <f>ดอก!I23</f>
        <v>27149.008965769826</v>
      </c>
      <c r="F53" s="79">
        <f>ดอก!J23</f>
        <v>319224.83834905719</v>
      </c>
      <c r="G53" s="79">
        <f>ดอก!K23</f>
        <v>22801.774167789798</v>
      </c>
      <c r="H53" s="186">
        <f>ดอก!L23</f>
        <v>1900.1478473158165</v>
      </c>
      <c r="J53" s="121">
        <f t="shared" si="7"/>
        <v>74</v>
      </c>
      <c r="K53" s="123">
        <f t="shared" si="8"/>
        <v>14</v>
      </c>
      <c r="L53" s="78">
        <f>ดอก!Q23</f>
        <v>4684.3000000000065</v>
      </c>
      <c r="M53" s="79">
        <f>ดอก!R23</f>
        <v>56211.600000000079</v>
      </c>
      <c r="N53" s="79">
        <f>ดอก!S23</f>
        <v>27176.720982020764</v>
      </c>
      <c r="O53" s="79">
        <f>ดอก!T23</f>
        <v>183819.86695990997</v>
      </c>
      <c r="P53" s="79">
        <f>ดอก!U23</f>
        <v>83388.320982020843</v>
      </c>
      <c r="Q53" s="186">
        <f>ดอก!V23</f>
        <v>970782.2669599111</v>
      </c>
    </row>
    <row r="54" spans="1:17" x14ac:dyDescent="0.2">
      <c r="A54" s="187">
        <f>ดอก!E24</f>
        <v>75</v>
      </c>
      <c r="B54" s="188">
        <f>ดอก!F24</f>
        <v>15</v>
      </c>
      <c r="C54" s="78">
        <f>ดอก!H24</f>
        <v>18480.049347945205</v>
      </c>
      <c r="D54" s="79">
        <f>ดอก!G24</f>
        <v>9414.1382572856364</v>
      </c>
      <c r="E54" s="79">
        <f>ดอก!I24</f>
        <v>27894.187605230843</v>
      </c>
      <c r="F54" s="79">
        <f>ดอก!J24</f>
        <v>347119.02595428802</v>
      </c>
      <c r="G54" s="79">
        <f>ดอก!K24</f>
        <v>23141.268396952535</v>
      </c>
      <c r="H54" s="186">
        <f>ดอก!L24</f>
        <v>1928.4390330793779</v>
      </c>
      <c r="J54" s="121">
        <f t="shared" si="7"/>
        <v>75</v>
      </c>
      <c r="K54" s="123">
        <f t="shared" si="8"/>
        <v>15</v>
      </c>
      <c r="L54" s="78">
        <f>ดอก!Q24</f>
        <v>4684.3000000000065</v>
      </c>
      <c r="M54" s="79">
        <f>ดอก!R24</f>
        <v>56211.600000000079</v>
      </c>
      <c r="N54" s="79">
        <f>ดอก!S24</f>
        <v>29671.614485030059</v>
      </c>
      <c r="O54" s="79">
        <f>ดอก!T24</f>
        <v>213491.48144494003</v>
      </c>
      <c r="P54" s="79">
        <f>ดอก!U24</f>
        <v>85883.214485030141</v>
      </c>
      <c r="Q54" s="186">
        <f>ดอก!V24</f>
        <v>1056665.4814449411</v>
      </c>
    </row>
    <row r="55" spans="1:17" x14ac:dyDescent="0.2">
      <c r="A55" s="187">
        <f>ดอก!E25</f>
        <v>76</v>
      </c>
      <c r="B55" s="188">
        <f>ดอก!F25</f>
        <v>16</v>
      </c>
      <c r="C55" s="78">
        <f>ดอก!H25</f>
        <v>18480.049347945205</v>
      </c>
      <c r="D55" s="79">
        <f>ดอก!G25</f>
        <v>10175.976366733034</v>
      </c>
      <c r="E55" s="79">
        <f>ดอก!I25</f>
        <v>28656.025714678239</v>
      </c>
      <c r="F55" s="79">
        <f>ดอก!J25</f>
        <v>375775.05166896625</v>
      </c>
      <c r="G55" s="79">
        <f>ดอก!K25</f>
        <v>23485.94072931039</v>
      </c>
      <c r="H55" s="186">
        <f>ดอก!L25</f>
        <v>1957.1617274425325</v>
      </c>
      <c r="J55" s="121">
        <f t="shared" si="7"/>
        <v>76</v>
      </c>
      <c r="K55" s="123">
        <f t="shared" si="8"/>
        <v>16</v>
      </c>
      <c r="L55" s="78">
        <f>ดอก!Q25</f>
        <v>4684.3000000000065</v>
      </c>
      <c r="M55" s="79">
        <f>ดอก!R25</f>
        <v>56211.600000000079</v>
      </c>
      <c r="N55" s="79">
        <f>ดอก!S25</f>
        <v>32241.152656717837</v>
      </c>
      <c r="O55" s="79">
        <f>ดอก!T25</f>
        <v>245732.63410165787</v>
      </c>
      <c r="P55" s="79">
        <f>ดอก!U25</f>
        <v>88452.752656717916</v>
      </c>
      <c r="Q55" s="186">
        <f>ดอก!V25</f>
        <v>1145118.2341016592</v>
      </c>
    </row>
    <row r="56" spans="1:17" x14ac:dyDescent="0.2">
      <c r="A56" s="187">
        <f>ดอก!E26</f>
        <v>77</v>
      </c>
      <c r="B56" s="188">
        <f>ดอก!F26</f>
        <v>17</v>
      </c>
      <c r="C56" s="78">
        <f>ดอก!H26</f>
        <v>18480.049347945205</v>
      </c>
      <c r="D56" s="79">
        <f>ดอก!G26</f>
        <v>10954.846391008257</v>
      </c>
      <c r="E56" s="79">
        <f>ดอก!I26</f>
        <v>29434.895738953463</v>
      </c>
      <c r="F56" s="79">
        <f>ดอก!J26</f>
        <v>405209.94740791968</v>
      </c>
      <c r="G56" s="79">
        <f>ดอก!K26</f>
        <v>23835.879259289391</v>
      </c>
      <c r="H56" s="186">
        <f>ดอก!L26</f>
        <v>1986.3232716074494</v>
      </c>
      <c r="J56" s="121">
        <f t="shared" si="7"/>
        <v>77</v>
      </c>
      <c r="K56" s="123">
        <f t="shared" si="8"/>
        <v>17</v>
      </c>
      <c r="L56" s="78">
        <f>ดอก!Q26</f>
        <v>4684.3000000000065</v>
      </c>
      <c r="M56" s="79">
        <f>ดอก!R26</f>
        <v>56211.600000000079</v>
      </c>
      <c r="N56" s="79">
        <f>ดอก!S26</f>
        <v>34887.568789429191</v>
      </c>
      <c r="O56" s="79">
        <f>ดอก!T26</f>
        <v>280620.20289108704</v>
      </c>
      <c r="P56" s="79">
        <f>ดอก!U26</f>
        <v>91099.16878942927</v>
      </c>
      <c r="Q56" s="186">
        <f>ดอก!V26</f>
        <v>1236217.4028910885</v>
      </c>
    </row>
    <row r="57" spans="1:17" x14ac:dyDescent="0.2">
      <c r="A57" s="187">
        <f>ดอก!E27</f>
        <v>78</v>
      </c>
      <c r="B57" s="188">
        <f>ดอก!F27</f>
        <v>18</v>
      </c>
      <c r="C57" s="78">
        <f>ดอก!H27</f>
        <v>18480.049347945205</v>
      </c>
      <c r="D57" s="79">
        <f>ดอก!G27</f>
        <v>11751.129101457749</v>
      </c>
      <c r="E57" s="79">
        <f>ดอก!I27</f>
        <v>30231.178449402956</v>
      </c>
      <c r="F57" s="79">
        <f>ดอก!J27</f>
        <v>435441.12585732265</v>
      </c>
      <c r="G57" s="79">
        <f>ดอก!K27</f>
        <v>24191.173658740146</v>
      </c>
      <c r="H57" s="186">
        <f>ดอก!L27</f>
        <v>2015.9311382283456</v>
      </c>
      <c r="J57" s="121">
        <f t="shared" si="7"/>
        <v>78</v>
      </c>
      <c r="K57" s="123">
        <f t="shared" si="8"/>
        <v>18</v>
      </c>
      <c r="L57" s="78">
        <f>ดอก!Q27</f>
        <v>4684.3000000000065</v>
      </c>
      <c r="M57" s="79">
        <f>ดอก!R27</f>
        <v>56211.600000000079</v>
      </c>
      <c r="N57" s="79">
        <f>ดอก!S27</f>
        <v>37613.162993338126</v>
      </c>
      <c r="O57" s="79">
        <f>ดอก!T27</f>
        <v>318233.36588442518</v>
      </c>
      <c r="P57" s="79">
        <f>ดอก!U27</f>
        <v>93824.762993338198</v>
      </c>
      <c r="Q57" s="186">
        <f>ดอก!V27</f>
        <v>1330042.1658844268</v>
      </c>
    </row>
    <row r="58" spans="1:17" x14ac:dyDescent="0.2">
      <c r="A58" s="187">
        <f>ดอก!E28</f>
        <v>79</v>
      </c>
      <c r="B58" s="188">
        <f>ดอก!F28</f>
        <v>19</v>
      </c>
      <c r="C58" s="78">
        <f>ดอก!H28</f>
        <v>18480.049347945205</v>
      </c>
      <c r="D58" s="79">
        <f>ดอก!G28</f>
        <v>12565.213782083143</v>
      </c>
      <c r="E58" s="79">
        <f>ดอก!I28</f>
        <v>31045.263130028346</v>
      </c>
      <c r="F58" s="79">
        <f>ดอก!J28</f>
        <v>466486.38898735098</v>
      </c>
      <c r="G58" s="79">
        <f>ดอก!K28</f>
        <v>24551.915209860577</v>
      </c>
      <c r="H58" s="186">
        <f>ดอก!L28</f>
        <v>2045.992934155048</v>
      </c>
      <c r="J58" s="121">
        <f t="shared" si="7"/>
        <v>79</v>
      </c>
      <c r="K58" s="123">
        <f t="shared" si="8"/>
        <v>19</v>
      </c>
      <c r="L58" s="78">
        <f>ดอก!Q28</f>
        <v>4684.3000000000065</v>
      </c>
      <c r="M58" s="79">
        <f>ดอก!R28</f>
        <v>56211.600000000079</v>
      </c>
      <c r="N58" s="79">
        <f>ดอก!S28</f>
        <v>40420.30419556878</v>
      </c>
      <c r="O58" s="79">
        <f>ดอก!T28</f>
        <v>358653.67007999396</v>
      </c>
      <c r="P58" s="79">
        <f>ดอก!U28</f>
        <v>96631.904195568859</v>
      </c>
      <c r="Q58" s="186">
        <f>ดอก!V28</f>
        <v>1426674.0700799956</v>
      </c>
    </row>
    <row r="59" spans="1:17" x14ac:dyDescent="0.2">
      <c r="A59" s="189">
        <f>ดอก!E29</f>
        <v>80</v>
      </c>
      <c r="B59" s="190">
        <f>ดอก!F29</f>
        <v>20</v>
      </c>
      <c r="C59" s="88">
        <f>ดอก!H29</f>
        <v>18480.049347945205</v>
      </c>
      <c r="D59" s="89">
        <f>ดอก!G29</f>
        <v>13397.498419853124</v>
      </c>
      <c r="E59" s="89">
        <f>ดอก!I29</f>
        <v>31877.547767798329</v>
      </c>
      <c r="F59" s="89">
        <f>ดอก!J29</f>
        <v>498363.93675514928</v>
      </c>
      <c r="G59" s="89">
        <f>ดอก!K29</f>
        <v>24918.196837757463</v>
      </c>
      <c r="H59" s="191">
        <f>ดอก!L29</f>
        <v>2076.5164031464551</v>
      </c>
      <c r="J59" s="121">
        <f t="shared" si="7"/>
        <v>80</v>
      </c>
      <c r="K59" s="123">
        <f t="shared" si="8"/>
        <v>20</v>
      </c>
      <c r="L59" s="88">
        <f>ดอก!Q29</f>
        <v>4684.3000000000065</v>
      </c>
      <c r="M59" s="89">
        <f>ดอก!R29</f>
        <v>56211.600000000079</v>
      </c>
      <c r="N59" s="89">
        <f>ดอก!S29</f>
        <v>43311.432199128416</v>
      </c>
      <c r="O59" s="89">
        <f>ดอก!T29</f>
        <v>401965.10227912239</v>
      </c>
      <c r="P59" s="89">
        <f>ดอก!U29</f>
        <v>99523.032199128502</v>
      </c>
      <c r="Q59" s="191">
        <f>ดอก!V29</f>
        <v>1526197.1022791241</v>
      </c>
    </row>
    <row r="60" spans="1:17" x14ac:dyDescent="0.2">
      <c r="A60" s="192" t="s">
        <v>152</v>
      </c>
      <c r="B60" s="193"/>
      <c r="C60" s="94">
        <f>SUM(C48:C59)</f>
        <v>369600.98695890402</v>
      </c>
      <c r="D60" s="95">
        <f>SUM(D48:D59)</f>
        <v>128762.94979624529</v>
      </c>
      <c r="E60" s="95">
        <f t="shared" ref="E60:G60" si="9">SUM(E48:E59)</f>
        <v>498363.93675514928</v>
      </c>
      <c r="F60" s="95"/>
      <c r="G60" s="95">
        <f t="shared" si="9"/>
        <v>434659.5630817897</v>
      </c>
      <c r="H60" s="96">
        <f>SUM(H48:H59)</f>
        <v>36221.630256815799</v>
      </c>
      <c r="J60" s="192" t="s">
        <v>152</v>
      </c>
      <c r="K60" s="193"/>
      <c r="L60" s="94">
        <f>SUM(L48:L59)</f>
        <v>93686.000000000087</v>
      </c>
      <c r="M60" s="95">
        <f>SUM(M48:M59)</f>
        <v>1124232.0000000016</v>
      </c>
      <c r="N60" s="95">
        <f t="shared" ref="N60" si="10">SUM(N48:N59)</f>
        <v>401965.10227912239</v>
      </c>
      <c r="O60" s="95"/>
      <c r="P60" s="95">
        <f t="shared" ref="P60" si="11">SUM(P48:P59)</f>
        <v>1526197.1022791241</v>
      </c>
      <c r="Q60" s="96"/>
    </row>
    <row r="61" spans="1:17" ht="15" thickBot="1" x14ac:dyDescent="0.25">
      <c r="A61" s="194"/>
      <c r="B61" s="195"/>
      <c r="C61" s="102"/>
      <c r="D61" s="103"/>
      <c r="E61" s="103"/>
      <c r="F61" s="103"/>
      <c r="G61" s="103"/>
      <c r="H61" s="104"/>
      <c r="J61" s="196"/>
      <c r="K61" s="197"/>
      <c r="L61" s="102"/>
      <c r="M61" s="103"/>
      <c r="N61" s="103"/>
      <c r="O61" s="103"/>
      <c r="P61" s="103"/>
      <c r="Q61" s="104"/>
    </row>
    <row r="62" spans="1:17" ht="15" thickTop="1" x14ac:dyDescent="0.2">
      <c r="A62" s="187">
        <f>ดอก!E30</f>
        <v>81</v>
      </c>
      <c r="B62" s="188">
        <f>ดอก!F30</f>
        <v>21</v>
      </c>
      <c r="C62" s="78">
        <f>ดอก!H30</f>
        <v>18480.049347945205</v>
      </c>
      <c r="D62" s="79">
        <f>ดอก!G30</f>
        <v>14248.389899269936</v>
      </c>
      <c r="E62" s="79">
        <f>ดอก!I30</f>
        <v>32728.439247215141</v>
      </c>
      <c r="F62" s="79">
        <f>ดอก!J30</f>
        <v>531092.37600236444</v>
      </c>
      <c r="G62" s="79">
        <f>ดอก!K30</f>
        <v>25290.113142969734</v>
      </c>
      <c r="H62" s="186">
        <f>ดอก!L30</f>
        <v>2107.5094285808113</v>
      </c>
      <c r="J62" s="121">
        <f t="shared" ref="J62:J71" si="12">A62</f>
        <v>81</v>
      </c>
      <c r="K62" s="123">
        <f t="shared" ref="K62:K71" si="13">B62</f>
        <v>21</v>
      </c>
      <c r="L62" s="78">
        <f>ดอก!Q30</f>
        <v>4684.3000000000065</v>
      </c>
      <c r="M62" s="79">
        <f>ดอก!R30</f>
        <v>56211.600000000079</v>
      </c>
      <c r="N62" s="79">
        <f>ดอก!S30</f>
        <v>46289.05980344156</v>
      </c>
      <c r="O62" s="79">
        <f>ดอก!T30</f>
        <v>448254.16208256397</v>
      </c>
      <c r="P62" s="79">
        <f>ดอก!U30</f>
        <v>102500.65980344164</v>
      </c>
      <c r="Q62" s="186">
        <f>ดอก!V30</f>
        <v>1628697.7620825658</v>
      </c>
    </row>
    <row r="63" spans="1:17" x14ac:dyDescent="0.2">
      <c r="A63" s="187">
        <f>ดอก!E31</f>
        <v>82</v>
      </c>
      <c r="B63" s="188">
        <f>ดอก!F31</f>
        <v>22</v>
      </c>
      <c r="C63" s="78">
        <f>ดอก!H31</f>
        <v>18480.049347945205</v>
      </c>
      <c r="D63" s="79">
        <f>ดอก!G31</f>
        <v>15118.304201285717</v>
      </c>
      <c r="E63" s="79">
        <f>ดอก!I31</f>
        <v>33598.353549230924</v>
      </c>
      <c r="F63" s="79">
        <f>ดอก!J31</f>
        <v>564690.7295515954</v>
      </c>
      <c r="G63" s="79">
        <f>ดอก!K31</f>
        <v>25667.760434163429</v>
      </c>
      <c r="H63" s="186">
        <f>ดอก!L31</f>
        <v>2138.9800361802854</v>
      </c>
      <c r="J63" s="121">
        <f t="shared" si="12"/>
        <v>82</v>
      </c>
      <c r="K63" s="123">
        <f t="shared" si="13"/>
        <v>22</v>
      </c>
      <c r="L63" s="78">
        <f>ดอก!Q31</f>
        <v>4684.3000000000065</v>
      </c>
      <c r="M63" s="79">
        <f>ดอก!R31</f>
        <v>56211.600000000079</v>
      </c>
      <c r="N63" s="79">
        <f>ดอก!S31</f>
        <v>49355.774988328281</v>
      </c>
      <c r="O63" s="79">
        <f>ดอก!T31</f>
        <v>497609.93707089225</v>
      </c>
      <c r="P63" s="79">
        <f>ดอก!U31</f>
        <v>105567.37498832836</v>
      </c>
      <c r="Q63" s="186">
        <f>ดอก!V31</f>
        <v>1734265.1370708942</v>
      </c>
    </row>
    <row r="64" spans="1:17" x14ac:dyDescent="0.2">
      <c r="A64" s="187">
        <f>ดอก!E32</f>
        <v>83</v>
      </c>
      <c r="B64" s="188">
        <f>ดอก!F32</f>
        <v>23</v>
      </c>
      <c r="C64" s="78">
        <f>ดอก!H32</f>
        <v>18480.049347945205</v>
      </c>
      <c r="D64" s="79">
        <f>ดอก!G32</f>
        <v>16007.666606665858</v>
      </c>
      <c r="E64" s="79">
        <f>ดอก!I32</f>
        <v>34487.715954611063</v>
      </c>
      <c r="F64" s="79">
        <f>ดอก!J32</f>
        <v>599178.44550620648</v>
      </c>
      <c r="G64" s="79">
        <f>ดอก!K32</f>
        <v>26051.236761139411</v>
      </c>
      <c r="H64" s="186">
        <f>ดอก!L32</f>
        <v>2170.9363967616177</v>
      </c>
      <c r="J64" s="121">
        <f t="shared" si="12"/>
        <v>83</v>
      </c>
      <c r="K64" s="123">
        <f t="shared" si="13"/>
        <v>23</v>
      </c>
      <c r="L64" s="78">
        <f>ดอก!Q32</f>
        <v>4684.3000000000065</v>
      </c>
      <c r="M64" s="79">
        <f>ดอก!R32</f>
        <v>56211.600000000079</v>
      </c>
      <c r="N64" s="79">
        <f>ดอก!S32</f>
        <v>52514.243163325023</v>
      </c>
      <c r="O64" s="79">
        <f>ดอก!T32</f>
        <v>550124.18023421732</v>
      </c>
      <c r="P64" s="79">
        <f>ดอก!U32</f>
        <v>108725.8431633251</v>
      </c>
      <c r="Q64" s="186">
        <f>ดอก!V32</f>
        <v>1842990.9802342192</v>
      </c>
    </row>
    <row r="65" spans="1:17" x14ac:dyDescent="0.2">
      <c r="A65" s="187">
        <f>ดอก!E33</f>
        <v>84</v>
      </c>
      <c r="B65" s="188">
        <f>ดอก!F33</f>
        <v>24</v>
      </c>
      <c r="C65" s="78">
        <f>ดอก!H33</f>
        <v>18480.049347945205</v>
      </c>
      <c r="D65" s="79">
        <f>ดอก!G33</f>
        <v>16916.911903898828</v>
      </c>
      <c r="E65" s="79">
        <f>ดอก!I33</f>
        <v>35396.961251844034</v>
      </c>
      <c r="F65" s="79">
        <f>ดอก!J33</f>
        <v>634575.40675805055</v>
      </c>
      <c r="G65" s="79">
        <f>ดอก!K33</f>
        <v>26440.641948252105</v>
      </c>
      <c r="H65" s="186">
        <f>ดอก!L33</f>
        <v>2203.3868290210089</v>
      </c>
      <c r="J65" s="121">
        <f t="shared" si="12"/>
        <v>84</v>
      </c>
      <c r="K65" s="123">
        <f t="shared" si="13"/>
        <v>24</v>
      </c>
      <c r="L65" s="78">
        <f>ดอก!Q33</f>
        <v>4684.3000000000065</v>
      </c>
      <c r="M65" s="79">
        <f>ดอก!R33</f>
        <v>56211.600000000079</v>
      </c>
      <c r="N65" s="79">
        <f>ดอก!S33</f>
        <v>55767.209484302657</v>
      </c>
      <c r="O65" s="79">
        <f>ดอก!T33</f>
        <v>605891.38971851999</v>
      </c>
      <c r="P65" s="79">
        <f>ดอก!U33</f>
        <v>111978.80948430274</v>
      </c>
      <c r="Q65" s="186">
        <f>ดอก!V33</f>
        <v>1954969.789718522</v>
      </c>
    </row>
    <row r="66" spans="1:17" x14ac:dyDescent="0.2">
      <c r="A66" s="187">
        <f>ดอก!E34</f>
        <v>85</v>
      </c>
      <c r="B66" s="188">
        <f>ดอก!F34</f>
        <v>25</v>
      </c>
      <c r="C66" s="78">
        <f>ดอก!H34</f>
        <v>18480.049347945205</v>
      </c>
      <c r="D66" s="79">
        <f>ดอก!G34</f>
        <v>17846.484601754102</v>
      </c>
      <c r="E66" s="79">
        <f>ดอก!I34</f>
        <v>36326.533949699311</v>
      </c>
      <c r="F66" s="79">
        <f>ดอก!J34</f>
        <v>670901.94070774992</v>
      </c>
      <c r="G66" s="79">
        <f>ดอก!K34</f>
        <v>26836.077628309999</v>
      </c>
      <c r="H66" s="186">
        <f>ดอก!L34</f>
        <v>2236.3398023591662</v>
      </c>
      <c r="J66" s="121">
        <f t="shared" si="12"/>
        <v>85</v>
      </c>
      <c r="K66" s="123">
        <f t="shared" si="13"/>
        <v>25</v>
      </c>
      <c r="L66" s="78">
        <f>ดอก!Q34</f>
        <v>4684.3000000000065</v>
      </c>
      <c r="M66" s="79">
        <f>ดอก!R34</f>
        <v>56211.600000000079</v>
      </c>
      <c r="N66" s="79">
        <f>ดอก!S34</f>
        <v>59117.501239395533</v>
      </c>
      <c r="O66" s="79">
        <f>ดอก!T34</f>
        <v>665008.89095791557</v>
      </c>
      <c r="P66" s="79">
        <f>ดอก!U34</f>
        <v>115329.10123939562</v>
      </c>
      <c r="Q66" s="186">
        <f>ดอก!V34</f>
        <v>2070298.8909579176</v>
      </c>
    </row>
    <row r="67" spans="1:17" x14ac:dyDescent="0.2">
      <c r="A67" s="187">
        <f>ดอก!E35</f>
        <v>86</v>
      </c>
      <c r="B67" s="188">
        <f>ดอก!F35</f>
        <v>26</v>
      </c>
      <c r="C67" s="78">
        <f>ดอก!H35</f>
        <v>18480.049347945205</v>
      </c>
      <c r="D67" s="79">
        <f>ดอก!G35</f>
        <v>18796.839146592109</v>
      </c>
      <c r="E67" s="79">
        <f>ดอก!I35</f>
        <v>37276.888494537314</v>
      </c>
      <c r="F67" s="79">
        <f>ดอก!J35</f>
        <v>708178.82920228725</v>
      </c>
      <c r="G67" s="79">
        <f>ดอก!K35</f>
        <v>27237.647277011049</v>
      </c>
      <c r="H67" s="186">
        <f>ดอก!L35</f>
        <v>2269.8039397509206</v>
      </c>
      <c r="J67" s="121">
        <f t="shared" si="12"/>
        <v>86</v>
      </c>
      <c r="K67" s="123">
        <f t="shared" si="13"/>
        <v>26</v>
      </c>
      <c r="L67" s="78">
        <f>ดอก!Q35</f>
        <v>4684.3000000000065</v>
      </c>
      <c r="M67" s="79">
        <f>ดอก!R35</f>
        <v>56211.600000000079</v>
      </c>
      <c r="N67" s="79">
        <f>ดอก!S35</f>
        <v>62568.03030631494</v>
      </c>
      <c r="O67" s="79">
        <f>ดอก!T35</f>
        <v>727576.92126423051</v>
      </c>
      <c r="P67" s="79">
        <f>ดอก!U35</f>
        <v>118779.63030631503</v>
      </c>
      <c r="Q67" s="186">
        <f>ดอก!V35</f>
        <v>2189078.5212642327</v>
      </c>
    </row>
    <row r="68" spans="1:17" x14ac:dyDescent="0.2">
      <c r="A68" s="187">
        <f>ดอก!E36</f>
        <v>87</v>
      </c>
      <c r="B68" s="188">
        <f>ดอก!F36</f>
        <v>27</v>
      </c>
      <c r="C68" s="78">
        <f>ดอก!H36</f>
        <v>18480.049347945205</v>
      </c>
      <c r="D68" s="79">
        <f>ดอก!G36</f>
        <v>19768.440144532415</v>
      </c>
      <c r="E68" s="79">
        <f>ดอก!I36</f>
        <v>38248.489492477616</v>
      </c>
      <c r="F68" s="79">
        <f>ดอก!J36</f>
        <v>746427.31869476486</v>
      </c>
      <c r="G68" s="79">
        <f>ดอก!K36</f>
        <v>27645.456247954255</v>
      </c>
      <c r="H68" s="186">
        <f>ดอก!L36</f>
        <v>2303.7880206628547</v>
      </c>
      <c r="J68" s="121">
        <f t="shared" si="12"/>
        <v>87</v>
      </c>
      <c r="K68" s="123">
        <f t="shared" si="13"/>
        <v>27</v>
      </c>
      <c r="L68" s="78">
        <f>ดอก!Q36</f>
        <v>4684.3000000000065</v>
      </c>
      <c r="M68" s="79">
        <f>ดอก!R36</f>
        <v>56211.600000000079</v>
      </c>
      <c r="N68" s="79">
        <f>ดอก!S36</f>
        <v>66121.795683183052</v>
      </c>
      <c r="O68" s="79">
        <f>ดอก!T36</f>
        <v>793698.71694741352</v>
      </c>
      <c r="P68" s="79">
        <f>ดอก!U36</f>
        <v>122333.39568318313</v>
      </c>
      <c r="Q68" s="186">
        <f>ดอก!V36</f>
        <v>2311411.916947416</v>
      </c>
    </row>
    <row r="69" spans="1:17" x14ac:dyDescent="0.2">
      <c r="A69" s="187">
        <f>ดอก!E37</f>
        <v>88</v>
      </c>
      <c r="B69" s="188">
        <f>ดอก!F37</f>
        <v>28</v>
      </c>
      <c r="C69" s="78">
        <f>ดอก!H37</f>
        <v>18480.049347945205</v>
      </c>
      <c r="D69" s="79">
        <f>ดอก!G37</f>
        <v>20761.762588588823</v>
      </c>
      <c r="E69" s="79">
        <f>ดอก!I37</f>
        <v>39241.811936534024</v>
      </c>
      <c r="F69" s="79">
        <f>ดอก!J37</f>
        <v>785669.13063129887</v>
      </c>
      <c r="G69" s="79">
        <f>ดอก!K37</f>
        <v>28059.611808260674</v>
      </c>
      <c r="H69" s="186">
        <f>ดอก!L37</f>
        <v>2338.3009840217228</v>
      </c>
      <c r="J69" s="121">
        <f t="shared" si="12"/>
        <v>88</v>
      </c>
      <c r="K69" s="123">
        <f t="shared" si="13"/>
        <v>28</v>
      </c>
      <c r="L69" s="78">
        <f>ดอก!Q37</f>
        <v>4684.3000000000065</v>
      </c>
      <c r="M69" s="79">
        <f>ดอก!R37</f>
        <v>56211.600000000079</v>
      </c>
      <c r="N69" s="79">
        <f>ดอก!S37</f>
        <v>69781.886095086709</v>
      </c>
      <c r="O69" s="79">
        <f>ดอก!T37</f>
        <v>863480.60304250021</v>
      </c>
      <c r="P69" s="79">
        <f>ดอก!U37</f>
        <v>125993.48609508679</v>
      </c>
      <c r="Q69" s="186">
        <f>ดอก!V37</f>
        <v>2437405.4030425027</v>
      </c>
    </row>
    <row r="70" spans="1:17" x14ac:dyDescent="0.2">
      <c r="A70" s="187">
        <f>ดอก!E38</f>
        <v>89</v>
      </c>
      <c r="B70" s="188">
        <f>ดอก!F38</f>
        <v>29</v>
      </c>
      <c r="C70" s="78">
        <f>ดอก!H38</f>
        <v>18480.049347945205</v>
      </c>
      <c r="D70" s="79">
        <f>ดอก!G38</f>
        <v>21777.292090882329</v>
      </c>
      <c r="E70" s="79">
        <f>ดอก!I38</f>
        <v>40257.341438827534</v>
      </c>
      <c r="F70" s="79">
        <f>ดอก!J38</f>
        <v>825926.47207012645</v>
      </c>
      <c r="G70" s="79">
        <f>ดอก!K38</f>
        <v>28480.223174831946</v>
      </c>
      <c r="H70" s="186">
        <f>ดอก!L38</f>
        <v>2373.3519312359954</v>
      </c>
      <c r="J70" s="121">
        <f t="shared" si="12"/>
        <v>89</v>
      </c>
      <c r="K70" s="123">
        <f t="shared" si="13"/>
        <v>29</v>
      </c>
      <c r="L70" s="78">
        <f>ดอก!Q38</f>
        <v>4684.3000000000065</v>
      </c>
      <c r="M70" s="79">
        <f>ดอก!R38</f>
        <v>56211.600000000079</v>
      </c>
      <c r="N70" s="79">
        <f>ดอก!S38</f>
        <v>73551.482678616638</v>
      </c>
      <c r="O70" s="79">
        <f>ดอก!T38</f>
        <v>937032.08572111686</v>
      </c>
      <c r="P70" s="79">
        <f>ดอก!U38</f>
        <v>129763.08267861672</v>
      </c>
      <c r="Q70" s="186">
        <f>ดอก!V38</f>
        <v>2567168.4857211192</v>
      </c>
    </row>
    <row r="71" spans="1:17" x14ac:dyDescent="0.2">
      <c r="A71" s="189">
        <f>ดอก!E39</f>
        <v>90</v>
      </c>
      <c r="B71" s="190">
        <f>ดอก!F39</f>
        <v>30</v>
      </c>
      <c r="C71" s="88">
        <f>ดอก!H39</f>
        <v>18480.049347945205</v>
      </c>
      <c r="D71" s="89">
        <f>ดอก!G39</f>
        <v>22815.525120045546</v>
      </c>
      <c r="E71" s="89">
        <f>ดอก!I39</f>
        <v>41295.574467990751</v>
      </c>
      <c r="F71" s="89">
        <f>ดอก!J39</f>
        <v>867222.04653811723</v>
      </c>
      <c r="G71" s="89">
        <f>ดอก!K39</f>
        <v>28907.401551270574</v>
      </c>
      <c r="H71" s="191">
        <f>ดอก!L39</f>
        <v>2408.9501292725477</v>
      </c>
      <c r="J71" s="121">
        <f t="shared" si="12"/>
        <v>90</v>
      </c>
      <c r="K71" s="123">
        <f t="shared" si="13"/>
        <v>30</v>
      </c>
      <c r="L71" s="88">
        <f>ดอก!Q39</f>
        <v>4684.3000000000065</v>
      </c>
      <c r="M71" s="89">
        <f>ดอก!R39</f>
        <v>56211.600000000079</v>
      </c>
      <c r="N71" s="89">
        <f>ดอก!S39</f>
        <v>77433.861746725452</v>
      </c>
      <c r="O71" s="89">
        <f>ดอก!T39</f>
        <v>1014465.9474678424</v>
      </c>
      <c r="P71" s="89">
        <f>ดอก!U39</f>
        <v>133645.46174672554</v>
      </c>
      <c r="Q71" s="191">
        <f>ดอก!V39</f>
        <v>2700813.9474678449</v>
      </c>
    </row>
    <row r="72" spans="1:17" x14ac:dyDescent="0.2">
      <c r="A72" s="192" t="s">
        <v>151</v>
      </c>
      <c r="B72" s="193"/>
      <c r="C72" s="94">
        <f>SUM(C60:C71)</f>
        <v>554401.48043835605</v>
      </c>
      <c r="D72" s="95">
        <f>SUM(D60:D71)</f>
        <v>312820.56609976094</v>
      </c>
      <c r="E72" s="95">
        <f t="shared" ref="E72" si="14">SUM(E60:E71)</f>
        <v>867222.04653811723</v>
      </c>
      <c r="F72" s="95"/>
      <c r="G72" s="95">
        <f t="shared" ref="G72" si="15">SUM(G60:G71)</f>
        <v>705275.73305595294</v>
      </c>
      <c r="H72" s="96">
        <f>SUM(H60:H71)</f>
        <v>58772.977754662716</v>
      </c>
      <c r="J72" s="192" t="s">
        <v>151</v>
      </c>
      <c r="K72" s="193"/>
      <c r="L72" s="94">
        <f>SUM(L60:L71)</f>
        <v>140529.00000000015</v>
      </c>
      <c r="M72" s="95">
        <f>SUM(M60:M71)</f>
        <v>1686348.0000000026</v>
      </c>
      <c r="N72" s="95">
        <f t="shared" ref="N72" si="16">SUM(N60:N71)</f>
        <v>1014465.9474678424</v>
      </c>
      <c r="O72" s="95"/>
      <c r="P72" s="95">
        <f t="shared" ref="P72" si="17">SUM(P60:P71)</f>
        <v>2700813.9474678449</v>
      </c>
      <c r="Q72" s="96"/>
    </row>
    <row r="73" spans="1:17" ht="15" thickBot="1" x14ac:dyDescent="0.25">
      <c r="A73" s="194"/>
      <c r="B73" s="195"/>
      <c r="C73" s="102"/>
      <c r="D73" s="103"/>
      <c r="E73" s="103"/>
      <c r="F73" s="103"/>
      <c r="G73" s="103"/>
      <c r="H73" s="104"/>
      <c r="J73" s="196"/>
      <c r="K73" s="197"/>
      <c r="L73" s="102"/>
      <c r="M73" s="103"/>
      <c r="N73" s="103"/>
      <c r="O73" s="103"/>
      <c r="P73" s="103"/>
      <c r="Q73" s="104"/>
    </row>
    <row r="74" spans="1:17" ht="15" thickTop="1" x14ac:dyDescent="0.2">
      <c r="A74" s="187">
        <f>ดอก!E40</f>
        <v>91</v>
      </c>
      <c r="B74" s="188">
        <f>ดอก!F40</f>
        <v>31</v>
      </c>
      <c r="C74" s="78">
        <f>ดอก!H40</f>
        <v>18480.049347945205</v>
      </c>
      <c r="D74" s="79">
        <f>ดอก!G40</f>
        <v>23876.969243934622</v>
      </c>
      <c r="E74" s="79">
        <f>ดอก!I40</f>
        <v>42357.018591879823</v>
      </c>
      <c r="F74" s="79">
        <f>ดอก!J40</f>
        <v>909579.06512999709</v>
      </c>
      <c r="G74" s="79">
        <f>ดอก!K40</f>
        <v>29341.260165483778</v>
      </c>
      <c r="H74" s="186">
        <f>ดอก!L40</f>
        <v>2445.1050137903148</v>
      </c>
      <c r="J74" s="121">
        <f t="shared" ref="J74:J83" si="18">A74</f>
        <v>91</v>
      </c>
      <c r="K74" s="123">
        <f t="shared" ref="K74:K83" si="19">B74</f>
        <v>31</v>
      </c>
      <c r="L74" s="78">
        <f>ดอก!Q40</f>
        <v>4684.3000000000065</v>
      </c>
      <c r="M74" s="79">
        <f>ดอก!R40</f>
        <v>56211.600000000079</v>
      </c>
      <c r="N74" s="79">
        <f>ดอก!S40</f>
        <v>81432.397636307316</v>
      </c>
      <c r="O74" s="79">
        <f>ดอก!T40</f>
        <v>1095898.3451041498</v>
      </c>
      <c r="P74" s="79">
        <f>ดอก!U40</f>
        <v>137643.99763630738</v>
      </c>
      <c r="Q74" s="186">
        <f>ดอก!V40</f>
        <v>2838457.9451041524</v>
      </c>
    </row>
    <row r="75" spans="1:17" x14ac:dyDescent="0.2">
      <c r="A75" s="187">
        <f>ดอก!E41</f>
        <v>92</v>
      </c>
      <c r="B75" s="188">
        <f>ดอก!F41</f>
        <v>32</v>
      </c>
      <c r="C75" s="78">
        <f>ดอก!H41</f>
        <v>18480.049347945205</v>
      </c>
      <c r="D75" s="79">
        <f>ดอก!G41</f>
        <v>24962.143377767268</v>
      </c>
      <c r="E75" s="79">
        <f>ดอก!I41</f>
        <v>43442.192725712477</v>
      </c>
      <c r="F75" s="79">
        <f>ดอก!J41</f>
        <v>953021.25785570953</v>
      </c>
      <c r="G75" s="79">
        <f>ดอก!K41</f>
        <v>29781.914307990923</v>
      </c>
      <c r="H75" s="186">
        <f>ดอก!L41</f>
        <v>2481.8261923325767</v>
      </c>
      <c r="J75" s="121">
        <f t="shared" si="18"/>
        <v>92</v>
      </c>
      <c r="K75" s="123">
        <f t="shared" si="19"/>
        <v>32</v>
      </c>
      <c r="L75" s="78">
        <f>ดอก!Q41</f>
        <v>4684.3000000000065</v>
      </c>
      <c r="M75" s="79">
        <f>ดอก!R41</f>
        <v>56211.600000000079</v>
      </c>
      <c r="N75" s="79">
        <f>ดอก!S41</f>
        <v>85550.565640974208</v>
      </c>
      <c r="O75" s="79">
        <f>ดอก!T41</f>
        <v>1181448.9107451239</v>
      </c>
      <c r="P75" s="79">
        <f>ดอก!U41</f>
        <v>141762.1656409743</v>
      </c>
      <c r="Q75" s="186">
        <f>ดอก!V41</f>
        <v>2980220.1107451268</v>
      </c>
    </row>
    <row r="76" spans="1:17" x14ac:dyDescent="0.2">
      <c r="A76" s="187">
        <f>ดอก!E42</f>
        <v>93</v>
      </c>
      <c r="B76" s="188">
        <f>ดอก!F42</f>
        <v>33</v>
      </c>
      <c r="C76" s="78">
        <f>ดอก!H42</f>
        <v>18480.049347945205</v>
      </c>
      <c r="D76" s="79">
        <f>ดอก!G42</f>
        <v>26071.578037808307</v>
      </c>
      <c r="E76" s="79">
        <f>ดอก!I42</f>
        <v>44551.627385753512</v>
      </c>
      <c r="F76" s="79">
        <f>ดอก!J42</f>
        <v>997572.88524146308</v>
      </c>
      <c r="G76" s="79">
        <f>ดอก!K42</f>
        <v>30229.481370953428</v>
      </c>
      <c r="H76" s="186">
        <f>ดอก!L42</f>
        <v>2519.1234475794522</v>
      </c>
      <c r="J76" s="121">
        <f t="shared" si="18"/>
        <v>93</v>
      </c>
      <c r="K76" s="123">
        <f t="shared" si="19"/>
        <v>33</v>
      </c>
      <c r="L76" s="78">
        <f>ดอก!Q42</f>
        <v>4684.3000000000065</v>
      </c>
      <c r="M76" s="79">
        <f>ดอก!R42</f>
        <v>56211.600000000079</v>
      </c>
      <c r="N76" s="79">
        <f>ดอก!S42</f>
        <v>89791.945031577969</v>
      </c>
      <c r="O76" s="79">
        <f>ดอก!T42</f>
        <v>1271240.8557767018</v>
      </c>
      <c r="P76" s="79">
        <f>ดอก!U42</f>
        <v>146003.54503157805</v>
      </c>
      <c r="Q76" s="186">
        <f>ดอก!V42</f>
        <v>3126223.6557767047</v>
      </c>
    </row>
    <row r="77" spans="1:17" x14ac:dyDescent="0.2">
      <c r="A77" s="187">
        <f>ดอก!E43</f>
        <v>94</v>
      </c>
      <c r="B77" s="188">
        <f>ดอก!F43</f>
        <v>34</v>
      </c>
      <c r="C77" s="78">
        <f>ดอก!H43</f>
        <v>18480.049347945205</v>
      </c>
      <c r="D77" s="79">
        <f>ดอก!G43</f>
        <v>27205.815600726663</v>
      </c>
      <c r="E77" s="79">
        <f>ดอก!I43</f>
        <v>45685.864948671864</v>
      </c>
      <c r="F77" s="79">
        <f>ดอก!J43</f>
        <v>1043258.750190135</v>
      </c>
      <c r="G77" s="79">
        <f>ดอก!K43</f>
        <v>30684.080887945147</v>
      </c>
      <c r="H77" s="186">
        <f>ดอก!L43</f>
        <v>2557.0067406620956</v>
      </c>
      <c r="J77" s="121">
        <f t="shared" si="18"/>
        <v>94</v>
      </c>
      <c r="K77" s="123">
        <f t="shared" si="19"/>
        <v>34</v>
      </c>
      <c r="L77" s="78">
        <f>ดอก!Q43</f>
        <v>4684.3000000000065</v>
      </c>
      <c r="M77" s="79">
        <f>ดอก!R43</f>
        <v>56211.600000000079</v>
      </c>
      <c r="N77" s="79">
        <f>ดอก!S43</f>
        <v>94160.222167103304</v>
      </c>
      <c r="O77" s="79">
        <f>ดอก!T43</f>
        <v>1365401.0779438051</v>
      </c>
      <c r="P77" s="79">
        <f>ดอก!U43</f>
        <v>150371.82216710338</v>
      </c>
      <c r="Q77" s="186">
        <f>ดอก!V43</f>
        <v>3276595.4779438078</v>
      </c>
    </row>
    <row r="78" spans="1:17" x14ac:dyDescent="0.2">
      <c r="A78" s="187">
        <f>ดอก!E44</f>
        <v>95</v>
      </c>
      <c r="B78" s="188">
        <f>ดอก!F44</f>
        <v>35</v>
      </c>
      <c r="C78" s="78">
        <f>ดอก!H44</f>
        <v>18480.049347945205</v>
      </c>
      <c r="D78" s="79">
        <f>ดอก!G44</f>
        <v>28365.410568750623</v>
      </c>
      <c r="E78" s="79">
        <f>ดอก!I44</f>
        <v>46845.459916695829</v>
      </c>
      <c r="F78" s="79">
        <f>ดอก!J44</f>
        <v>1090104.2101068308</v>
      </c>
      <c r="G78" s="79">
        <f>ดอก!K44</f>
        <v>31145.834574480879</v>
      </c>
      <c r="H78" s="186">
        <f>ดอก!L44</f>
        <v>2595.4862145400734</v>
      </c>
      <c r="J78" s="121">
        <f t="shared" si="18"/>
        <v>95</v>
      </c>
      <c r="K78" s="123">
        <f t="shared" si="19"/>
        <v>35</v>
      </c>
      <c r="L78" s="78">
        <f>ดอก!Q44</f>
        <v>4684.3000000000065</v>
      </c>
      <c r="M78" s="79">
        <f>ดอก!R44</f>
        <v>56211.600000000079</v>
      </c>
      <c r="N78" s="79">
        <f>ดอก!S44</f>
        <v>98659.193698635412</v>
      </c>
      <c r="O78" s="79">
        <f>ดอก!T44</f>
        <v>1464060.2716424405</v>
      </c>
      <c r="P78" s="79">
        <f>ดอก!U44</f>
        <v>154870.79369863548</v>
      </c>
      <c r="Q78" s="186">
        <f>ดอก!V44</f>
        <v>3431466.2716424433</v>
      </c>
    </row>
    <row r="79" spans="1:17" x14ac:dyDescent="0.2">
      <c r="A79" s="187">
        <f>ดอก!E45</f>
        <v>96</v>
      </c>
      <c r="B79" s="188">
        <f>ดอก!F45</f>
        <v>36</v>
      </c>
      <c r="C79" s="78">
        <f>ดอก!H45</f>
        <v>18480.049347945205</v>
      </c>
      <c r="D79" s="79">
        <f>ดอก!G45</f>
        <v>29550.929840751047</v>
      </c>
      <c r="E79" s="79">
        <f>ดอก!I45</f>
        <v>48030.979188696248</v>
      </c>
      <c r="F79" s="79">
        <f>ดอก!J45</f>
        <v>1138135.1892955271</v>
      </c>
      <c r="G79" s="79">
        <f>ดอก!K45</f>
        <v>31614.866369320196</v>
      </c>
      <c r="H79" s="186">
        <f>ดอก!L45</f>
        <v>2634.5721974433495</v>
      </c>
      <c r="J79" s="121">
        <f t="shared" si="18"/>
        <v>96</v>
      </c>
      <c r="K79" s="123">
        <f t="shared" si="19"/>
        <v>36</v>
      </c>
      <c r="L79" s="78">
        <f>ดอก!Q45</f>
        <v>4684.3000000000065</v>
      </c>
      <c r="M79" s="79">
        <f>ดอก!R45</f>
        <v>56211.600000000079</v>
      </c>
      <c r="N79" s="79">
        <f>ดอก!S45</f>
        <v>103292.76986918725</v>
      </c>
      <c r="O79" s="79">
        <f>ดอก!T45</f>
        <v>1567353.0415116276</v>
      </c>
      <c r="P79" s="79">
        <f>ดอก!U45</f>
        <v>159504.36986918733</v>
      </c>
      <c r="Q79" s="186">
        <f>ดอก!V45</f>
        <v>3590970.6415116307</v>
      </c>
    </row>
    <row r="80" spans="1:17" x14ac:dyDescent="0.2">
      <c r="A80" s="187">
        <f>ดอก!E46</f>
        <v>97</v>
      </c>
      <c r="B80" s="188">
        <f>ดอก!F46</f>
        <v>37</v>
      </c>
      <c r="C80" s="78">
        <f>ดอก!H46</f>
        <v>18480.049347945205</v>
      </c>
      <c r="D80" s="79">
        <f>ดอก!G46</f>
        <v>30762.952989384929</v>
      </c>
      <c r="E80" s="79">
        <f>ดอก!I46</f>
        <v>49243.002337330137</v>
      </c>
      <c r="F80" s="79">
        <f>ดอก!J46</f>
        <v>1187378.1916328571</v>
      </c>
      <c r="G80" s="79">
        <f>ดอก!K46</f>
        <v>32091.302476563706</v>
      </c>
      <c r="H80" s="186">
        <f>ดอก!L46</f>
        <v>2674.2752063803086</v>
      </c>
      <c r="J80" s="121">
        <f t="shared" si="18"/>
        <v>97</v>
      </c>
      <c r="K80" s="123">
        <f t="shared" si="19"/>
        <v>37</v>
      </c>
      <c r="L80" s="78">
        <f>ดอก!Q46</f>
        <v>4684.3000000000065</v>
      </c>
      <c r="M80" s="79">
        <f>ดอก!R46</f>
        <v>56211.600000000079</v>
      </c>
      <c r="N80" s="79">
        <f>ดอก!S46</f>
        <v>108064.97791225395</v>
      </c>
      <c r="O80" s="79">
        <f>ดอก!T46</f>
        <v>1675418.0194238815</v>
      </c>
      <c r="P80" s="79">
        <f>ดอก!U46</f>
        <v>164276.57791225403</v>
      </c>
      <c r="Q80" s="186">
        <f>ดอก!V46</f>
        <v>3755247.2194238845</v>
      </c>
    </row>
    <row r="81" spans="1:17" x14ac:dyDescent="0.2">
      <c r="A81" s="187">
        <f>ดอก!E47</f>
        <v>98</v>
      </c>
      <c r="B81" s="188">
        <f>ดอก!F47</f>
        <v>38</v>
      </c>
      <c r="C81" s="78">
        <f>ดอก!H47</f>
        <v>18480.049347945205</v>
      </c>
      <c r="D81" s="79">
        <f>ดอก!G47</f>
        <v>32002.072544434966</v>
      </c>
      <c r="E81" s="79">
        <f>ดอก!I47</f>
        <v>50482.121892380172</v>
      </c>
      <c r="F81" s="79">
        <f>ดอก!J47</f>
        <v>1237860.3135252371</v>
      </c>
      <c r="G81" s="79">
        <f>ดอก!K47</f>
        <v>32575.27140855887</v>
      </c>
      <c r="H81" s="186">
        <f>ดอก!L47</f>
        <v>2714.6059507132395</v>
      </c>
      <c r="J81" s="121">
        <f t="shared" si="18"/>
        <v>98</v>
      </c>
      <c r="K81" s="123">
        <f t="shared" si="19"/>
        <v>38</v>
      </c>
      <c r="L81" s="78">
        <f>ดอก!Q47</f>
        <v>4684.3000000000065</v>
      </c>
      <c r="M81" s="79">
        <f>ดอก!R47</f>
        <v>56211.600000000079</v>
      </c>
      <c r="N81" s="79">
        <f>ดอก!S47</f>
        <v>112979.96555204884</v>
      </c>
      <c r="O81" s="79">
        <f>ดอก!T47</f>
        <v>1788397.9849759303</v>
      </c>
      <c r="P81" s="79">
        <f>ดอก!U47</f>
        <v>169191.56555204891</v>
      </c>
      <c r="Q81" s="186">
        <f>ดอก!V47</f>
        <v>3924438.7849759334</v>
      </c>
    </row>
    <row r="82" spans="1:17" x14ac:dyDescent="0.2">
      <c r="A82" s="187">
        <f>ดอก!E48</f>
        <v>99</v>
      </c>
      <c r="B82" s="188">
        <f>ดอก!F48</f>
        <v>39</v>
      </c>
      <c r="C82" s="78">
        <f>ดอก!H48</f>
        <v>18480.049347945205</v>
      </c>
      <c r="D82" s="79">
        <f>ดอก!G48</f>
        <v>33268.894282483467</v>
      </c>
      <c r="E82" s="79">
        <f>ดอก!I48</f>
        <v>51748.943630428672</v>
      </c>
      <c r="F82" s="79">
        <f>ดอก!J48</f>
        <v>1289609.2571556659</v>
      </c>
      <c r="G82" s="79">
        <f>ดอก!K48</f>
        <v>33066.90402963246</v>
      </c>
      <c r="H82" s="186">
        <f>ดอก!L48</f>
        <v>2755.575335802705</v>
      </c>
      <c r="J82" s="121">
        <f t="shared" si="18"/>
        <v>99</v>
      </c>
      <c r="K82" s="123">
        <f t="shared" si="19"/>
        <v>39</v>
      </c>
      <c r="L82" s="78">
        <f>ดอก!Q48</f>
        <v>4684.3000000000065</v>
      </c>
      <c r="M82" s="79">
        <f>ดอก!R48</f>
        <v>56211.600000000079</v>
      </c>
      <c r="N82" s="79">
        <f>ดอก!S48</f>
        <v>118042.00460846286</v>
      </c>
      <c r="O82" s="79">
        <f>ดอก!T48</f>
        <v>1906439.9895843931</v>
      </c>
      <c r="P82" s="79">
        <f>ดอก!U48</f>
        <v>174253.60460846295</v>
      </c>
      <c r="Q82" s="186">
        <f>ดอก!V48</f>
        <v>4098692.3895843965</v>
      </c>
    </row>
    <row r="83" spans="1:17" ht="15" thickBot="1" x14ac:dyDescent="0.25">
      <c r="A83" s="187">
        <f>ดอก!E49</f>
        <v>100</v>
      </c>
      <c r="B83" s="188">
        <f>ดอก!F49</f>
        <v>40</v>
      </c>
      <c r="C83" s="78">
        <f>ดอก!H49</f>
        <v>18480.049347945205</v>
      </c>
      <c r="D83" s="79">
        <f>ดอก!G49</f>
        <v>34564.037523062376</v>
      </c>
      <c r="E83" s="79">
        <f>ดอก!I49</f>
        <v>53044.086871007581</v>
      </c>
      <c r="F83" s="79">
        <f>ดอก!J49</f>
        <v>1342653.3440266736</v>
      </c>
      <c r="G83" s="79">
        <f>ดอก!K49</f>
        <v>33566.33360066684</v>
      </c>
      <c r="H83" s="186">
        <f>ดอก!L49</f>
        <v>2797.1944667222365</v>
      </c>
      <c r="J83" s="121">
        <f t="shared" si="18"/>
        <v>100</v>
      </c>
      <c r="K83" s="123">
        <f t="shared" si="19"/>
        <v>40</v>
      </c>
      <c r="L83" s="78">
        <f>ดอก!Q49</f>
        <v>4684.3000000000065</v>
      </c>
      <c r="M83" s="79">
        <f>ดอก!R49</f>
        <v>56211.600000000079</v>
      </c>
      <c r="N83" s="79">
        <f>ดอก!S49</f>
        <v>123255.49470988053</v>
      </c>
      <c r="O83" s="79">
        <f>ดอก!T49</f>
        <v>2029695.4842942737</v>
      </c>
      <c r="P83" s="79">
        <f>ดอก!U49</f>
        <v>179467.09470988059</v>
      </c>
      <c r="Q83" s="186">
        <f>ดอก!V49</f>
        <v>4278159.4842942767</v>
      </c>
    </row>
    <row r="84" spans="1:17" ht="15" thickBot="1" x14ac:dyDescent="0.25">
      <c r="A84" s="198" t="s">
        <v>150</v>
      </c>
      <c r="B84" s="199"/>
      <c r="C84" s="111">
        <f>ดอก!H50</f>
        <v>739201.97391780862</v>
      </c>
      <c r="D84" s="112">
        <f>ดอก!G50</f>
        <v>603451.3701088652</v>
      </c>
      <c r="E84" s="112">
        <f>ดอก!I50</f>
        <v>1342653.3440266736</v>
      </c>
      <c r="F84" s="112"/>
      <c r="G84" s="112">
        <f>SUM(G72:G83)</f>
        <v>1019372.9822475491</v>
      </c>
      <c r="H84" s="113">
        <f>SUM(H72:H83)</f>
        <v>84947.748520629073</v>
      </c>
      <c r="J84" s="198" t="s">
        <v>150</v>
      </c>
      <c r="K84" s="200"/>
      <c r="L84" s="111">
        <f>ดอก!Q50</f>
        <v>187372.00000000032</v>
      </c>
      <c r="M84" s="112">
        <f>ดอก!R50</f>
        <v>2248464.0000000033</v>
      </c>
      <c r="N84" s="112">
        <f>ดอก!S50</f>
        <v>2029695.4842942737</v>
      </c>
      <c r="O84" s="112"/>
      <c r="P84" s="112">
        <f>ดอก!U50</f>
        <v>4278159.4842942767</v>
      </c>
      <c r="Q84" s="113"/>
    </row>
  </sheetData>
  <sheetProtection password="F9E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5"/>
  <sheetViews>
    <sheetView windowProtection="1" workbookViewId="0">
      <selection sqref="A1:XFD1048576"/>
    </sheetView>
  </sheetViews>
  <sheetFormatPr defaultRowHeight="14.25" x14ac:dyDescent="0.2"/>
  <cols>
    <col min="1" max="1" width="12.25" style="1" customWidth="1"/>
    <col min="2" max="2" width="18.25" style="1" customWidth="1"/>
    <col min="3" max="3" width="18.875" style="1" customWidth="1"/>
    <col min="4" max="5" width="9" style="1"/>
    <col min="6" max="6" width="16.875" style="1" customWidth="1"/>
    <col min="7" max="7" width="17" style="1" customWidth="1"/>
    <col min="8" max="8" width="19.375" style="1" customWidth="1"/>
    <col min="9" max="9" width="15.125" style="1" customWidth="1"/>
    <col min="10" max="10" width="14.25" style="1" bestFit="1" customWidth="1"/>
    <col min="11" max="11" width="15" style="1" customWidth="1"/>
    <col min="12" max="12" width="17.625" style="1" customWidth="1"/>
    <col min="13" max="13" width="15" style="1" customWidth="1"/>
    <col min="14" max="14" width="13" style="1" customWidth="1"/>
    <col min="15" max="15" width="13.25" style="1" customWidth="1"/>
    <col min="16" max="16" width="17.375" style="1" customWidth="1"/>
    <col min="17" max="17" width="15.25" style="1" bestFit="1" customWidth="1"/>
    <col min="18" max="18" width="14" style="1" customWidth="1"/>
    <col min="19" max="19" width="13.375" style="1" bestFit="1" customWidth="1"/>
    <col min="20" max="20" width="17.75" style="1" bestFit="1" customWidth="1"/>
    <col min="21" max="22" width="14.75" style="1" customWidth="1"/>
    <col min="23" max="23" width="9" style="1"/>
    <col min="24" max="24" width="13.25" style="1" customWidth="1"/>
    <col min="25" max="25" width="13.875" style="1" customWidth="1"/>
    <col min="26" max="26" width="12.75" style="1" customWidth="1"/>
    <col min="27" max="16384" width="9" style="1"/>
  </cols>
  <sheetData>
    <row r="1" spans="1:26" x14ac:dyDescent="0.2">
      <c r="A1" s="1" t="s">
        <v>29</v>
      </c>
    </row>
    <row r="2" spans="1:26" x14ac:dyDescent="0.2">
      <c r="A2" s="1" t="s">
        <v>33</v>
      </c>
      <c r="K2" s="1" t="s">
        <v>144</v>
      </c>
      <c r="M2" s="11">
        <f>ผลการวิเคราะห์!$L$22</f>
        <v>36208.800000000003</v>
      </c>
    </row>
    <row r="3" spans="1:26" x14ac:dyDescent="0.2">
      <c r="A3" s="1" t="s">
        <v>34</v>
      </c>
      <c r="S3" s="201"/>
    </row>
    <row r="4" spans="1:26" x14ac:dyDescent="0.2">
      <c r="G4" s="1" t="s">
        <v>102</v>
      </c>
      <c r="K4" s="1" t="s">
        <v>145</v>
      </c>
      <c r="M4" s="11">
        <f>ผลการวิเคราะห์!$L$23</f>
        <v>31524.499999999996</v>
      </c>
      <c r="S4" s="128"/>
    </row>
    <row r="5" spans="1:26" x14ac:dyDescent="0.2">
      <c r="A5" s="1" t="s">
        <v>16</v>
      </c>
      <c r="F5" s="1" t="s">
        <v>103</v>
      </c>
      <c r="G5" s="1" t="s">
        <v>101</v>
      </c>
      <c r="S5" s="128"/>
      <c r="X5" s="1" t="s">
        <v>119</v>
      </c>
    </row>
    <row r="6" spans="1:26" x14ac:dyDescent="0.2">
      <c r="A6" s="1" t="s">
        <v>114</v>
      </c>
      <c r="C6" s="202">
        <f>$C$10</f>
        <v>4620.0123369863013</v>
      </c>
      <c r="D6" s="1" t="s">
        <v>115</v>
      </c>
      <c r="F6" s="1">
        <v>10</v>
      </c>
      <c r="G6" s="128">
        <f>F6*C19</f>
        <v>184800.49347945204</v>
      </c>
      <c r="K6" s="1" t="s">
        <v>146</v>
      </c>
      <c r="M6" s="11">
        <f>M2-M4</f>
        <v>4684.3000000000065</v>
      </c>
      <c r="N6" s="128">
        <f>12*M6</f>
        <v>56211.600000000079</v>
      </c>
      <c r="O6" s="11"/>
      <c r="P6" s="128"/>
      <c r="S6" s="128"/>
      <c r="X6" s="1" t="s">
        <v>27</v>
      </c>
      <c r="Y6" s="1" t="s">
        <v>100</v>
      </c>
    </row>
    <row r="7" spans="1:26" x14ac:dyDescent="0.2">
      <c r="X7" s="1" t="s">
        <v>118</v>
      </c>
    </row>
    <row r="8" spans="1:26" x14ac:dyDescent="0.2">
      <c r="B8" s="203" t="s">
        <v>18</v>
      </c>
      <c r="C8" s="203" t="s">
        <v>19</v>
      </c>
      <c r="E8" s="1" t="s">
        <v>109</v>
      </c>
      <c r="G8" s="1" t="s">
        <v>105</v>
      </c>
      <c r="O8" s="1" t="s">
        <v>120</v>
      </c>
    </row>
    <row r="9" spans="1:26" x14ac:dyDescent="0.2">
      <c r="A9" s="1" t="s">
        <v>0</v>
      </c>
      <c r="B9" s="11">
        <f>ผลการวิเคราะห์!$D$8</f>
        <v>576514.36</v>
      </c>
      <c r="C9" s="201">
        <f>ผลการวิเคราะห์!$D$9</f>
        <v>3.2500000000000001E-2</v>
      </c>
      <c r="E9" s="1">
        <v>60</v>
      </c>
      <c r="F9" s="1" t="s">
        <v>110</v>
      </c>
      <c r="G9" s="1" t="s">
        <v>104</v>
      </c>
      <c r="H9" s="1" t="s">
        <v>106</v>
      </c>
      <c r="I9" s="1" t="s">
        <v>108</v>
      </c>
      <c r="J9" s="1" t="s">
        <v>107</v>
      </c>
      <c r="K9" s="1" t="s">
        <v>111</v>
      </c>
      <c r="L9" s="1" t="s">
        <v>112</v>
      </c>
      <c r="M9" s="1" t="s">
        <v>116</v>
      </c>
      <c r="N9" s="1" t="s">
        <v>117</v>
      </c>
      <c r="O9" s="1" t="s">
        <v>108</v>
      </c>
      <c r="P9" s="1" t="s">
        <v>121</v>
      </c>
      <c r="Q9" s="1" t="s">
        <v>116</v>
      </c>
      <c r="R9" s="1" t="s">
        <v>117</v>
      </c>
      <c r="S9" s="1" t="s">
        <v>108</v>
      </c>
      <c r="T9" s="1" t="s">
        <v>121</v>
      </c>
      <c r="U9" s="1" t="s">
        <v>158</v>
      </c>
      <c r="V9" s="1" t="s">
        <v>160</v>
      </c>
      <c r="Y9" s="203" t="s">
        <v>18</v>
      </c>
      <c r="Z9" s="203" t="s">
        <v>19</v>
      </c>
    </row>
    <row r="10" spans="1:26" x14ac:dyDescent="0.2">
      <c r="A10" s="1" t="s">
        <v>21</v>
      </c>
      <c r="C10" s="11">
        <f>(B9*C9*90)/365</f>
        <v>4620.0123369863013</v>
      </c>
      <c r="E10" s="1">
        <f t="shared" ref="E10:E49" si="0">$E$9+F10</f>
        <v>61</v>
      </c>
      <c r="F10" s="1">
        <v>1</v>
      </c>
      <c r="G10" s="128">
        <f>C39</f>
        <v>341.7543372565209</v>
      </c>
      <c r="H10" s="128">
        <f>$C$19</f>
        <v>18480.049347945205</v>
      </c>
      <c r="I10" s="128">
        <f>SUM(G10:H10)</f>
        <v>18821.803685201725</v>
      </c>
      <c r="J10" s="128">
        <f>I10</f>
        <v>18821.803685201725</v>
      </c>
      <c r="K10" s="11">
        <f>(J10)/F10</f>
        <v>18821.803685201725</v>
      </c>
      <c r="L10" s="11">
        <f>J10/(12*F10)</f>
        <v>1568.4836404334771</v>
      </c>
      <c r="M10" s="204">
        <f>M$6-$L10</f>
        <v>3115.8163595665292</v>
      </c>
      <c r="N10" s="128">
        <f>12*M10</f>
        <v>37389.796314798354</v>
      </c>
      <c r="O10" s="128">
        <f>$Z$23</f>
        <v>696.58895696108129</v>
      </c>
      <c r="P10" s="128">
        <f>$Z$23</f>
        <v>696.58895696108129</v>
      </c>
      <c r="Q10" s="11">
        <f>$M$6</f>
        <v>4684.3000000000065</v>
      </c>
      <c r="R10" s="128">
        <f>12*Q10</f>
        <v>56211.600000000079</v>
      </c>
      <c r="S10" s="128">
        <f>ดอกคำนวณ!G10</f>
        <v>733.07627705799882</v>
      </c>
      <c r="T10" s="128">
        <f>$S$10</f>
        <v>733.07627705799882</v>
      </c>
      <c r="U10" s="128">
        <f>SUM(R10,S10)</f>
        <v>56944.676277058075</v>
      </c>
      <c r="V10" s="128">
        <f>$U$10</f>
        <v>56944.676277058075</v>
      </c>
      <c r="Y10" s="11"/>
      <c r="Z10" s="201">
        <v>0.03</v>
      </c>
    </row>
    <row r="11" spans="1:26" x14ac:dyDescent="0.2">
      <c r="A11" s="1" t="s">
        <v>1</v>
      </c>
      <c r="B11" s="11">
        <f>$B$9</f>
        <v>576514.36</v>
      </c>
      <c r="C11" s="128"/>
      <c r="E11" s="1">
        <f t="shared" si="0"/>
        <v>62</v>
      </c>
      <c r="F11" s="1">
        <v>2</v>
      </c>
      <c r="G11" s="128">
        <f>C60</f>
        <v>901.28594944529232</v>
      </c>
      <c r="H11" s="128">
        <f t="shared" ref="H11:H49" si="1">$C$19</f>
        <v>18480.049347945205</v>
      </c>
      <c r="I11" s="128">
        <f>SUM(G11:H11)</f>
        <v>19381.335297390498</v>
      </c>
      <c r="J11" s="128">
        <f>J10+I11</f>
        <v>38203.138982592223</v>
      </c>
      <c r="K11" s="11">
        <f>(J11)/F11</f>
        <v>19101.569491296112</v>
      </c>
      <c r="L11" s="11">
        <f t="shared" ref="L11:L49" si="2">J11/(12*F11)</f>
        <v>1591.7974576080094</v>
      </c>
      <c r="M11" s="204">
        <f t="shared" ref="M11:M49" si="3">M$6-$L11</f>
        <v>3092.5025423919969</v>
      </c>
      <c r="N11" s="128">
        <f t="shared" ref="N11:N49" si="4">12*M11</f>
        <v>37110.03050870396</v>
      </c>
      <c r="O11" s="128">
        <f>$Z$42</f>
        <v>1830.8825894844431</v>
      </c>
      <c r="P11" s="128">
        <f>SUM(P10,O11)</f>
        <v>2527.4715464455244</v>
      </c>
      <c r="Q11" s="11">
        <f t="shared" ref="Q11:Q49" si="5">$M$6</f>
        <v>4684.3000000000065</v>
      </c>
      <c r="R11" s="128">
        <f t="shared" ref="R11:R49" si="6">12*Q11</f>
        <v>56211.600000000079</v>
      </c>
      <c r="S11" s="128">
        <f>ดอกคำนวณ!G11</f>
        <v>2330.5259374876509</v>
      </c>
      <c r="T11" s="128">
        <f>SUM(T10,S11)</f>
        <v>3063.60221454565</v>
      </c>
      <c r="U11" s="128">
        <f>SUM(R11,S11)</f>
        <v>58542.125937487726</v>
      </c>
      <c r="V11" s="128">
        <f>SUM(V10,U11)</f>
        <v>115486.80221454581</v>
      </c>
      <c r="X11" s="1" t="s">
        <v>26</v>
      </c>
      <c r="Y11" s="11">
        <f>M10*3</f>
        <v>9347.4490786995884</v>
      </c>
    </row>
    <row r="12" spans="1:26" x14ac:dyDescent="0.2">
      <c r="A12" s="1" t="s">
        <v>22</v>
      </c>
      <c r="C12" s="11">
        <f>(B11*C9*90)/365</f>
        <v>4620.0123369863013</v>
      </c>
      <c r="E12" s="1">
        <f t="shared" si="0"/>
        <v>63</v>
      </c>
      <c r="F12" s="1">
        <v>3</v>
      </c>
      <c r="G12" s="128">
        <f>C83</f>
        <v>1472.8078044929166</v>
      </c>
      <c r="H12" s="128">
        <f t="shared" si="1"/>
        <v>18480.049347945205</v>
      </c>
      <c r="I12" s="128">
        <f t="shared" ref="I12:I49" si="7">SUM(G12:H12)</f>
        <v>19952.857152438122</v>
      </c>
      <c r="J12" s="128">
        <f>J11+I12</f>
        <v>58155.996135030349</v>
      </c>
      <c r="K12" s="11">
        <f t="shared" ref="K12:K49" si="8">(J12)/F12</f>
        <v>19385.332045010116</v>
      </c>
      <c r="L12" s="11">
        <f t="shared" si="2"/>
        <v>1615.4443370841764</v>
      </c>
      <c r="M12" s="204">
        <f>M$6-$L12</f>
        <v>3068.8556629158302</v>
      </c>
      <c r="N12" s="128">
        <f t="shared" si="4"/>
        <v>36826.267954989962</v>
      </c>
      <c r="O12" s="128">
        <f>$Z$65</f>
        <v>2990.6683616772934</v>
      </c>
      <c r="P12" s="128">
        <f>SUM(P11,O12)</f>
        <v>5518.1399081228174</v>
      </c>
      <c r="Q12" s="11">
        <f t="shared" si="5"/>
        <v>4684.3000000000065</v>
      </c>
      <c r="R12" s="128">
        <f t="shared" si="6"/>
        <v>56211.600000000079</v>
      </c>
      <c r="S12" s="128">
        <f>ดอกคำนวณ!G12</f>
        <v>4082.0466292795049</v>
      </c>
      <c r="T12" s="128">
        <f t="shared" ref="T12:T49" si="9">SUM(T11,S12)</f>
        <v>7145.6488438251545</v>
      </c>
      <c r="U12" s="128">
        <f>SUM(R12,S12)</f>
        <v>60293.646629279581</v>
      </c>
      <c r="V12" s="128">
        <f>SUM(V11,U12)</f>
        <v>175780.44884382538</v>
      </c>
      <c r="X12" s="1" t="s">
        <v>1</v>
      </c>
      <c r="Z12" s="11">
        <f>(Y11*Z10*90)/365</f>
        <v>69.145513732846268</v>
      </c>
    </row>
    <row r="13" spans="1:26" x14ac:dyDescent="0.2">
      <c r="A13" s="1" t="s">
        <v>2</v>
      </c>
      <c r="B13" s="11">
        <f>$B$9</f>
        <v>576514.36</v>
      </c>
      <c r="E13" s="1">
        <f t="shared" si="0"/>
        <v>64</v>
      </c>
      <c r="F13" s="1">
        <v>4</v>
      </c>
      <c r="G13" s="128">
        <f>C106</f>
        <v>2057.1067987210358</v>
      </c>
      <c r="H13" s="128">
        <f t="shared" si="1"/>
        <v>18480.049347945205</v>
      </c>
      <c r="I13" s="128">
        <f t="shared" si="7"/>
        <v>20537.156146666242</v>
      </c>
      <c r="J13" s="128">
        <f t="shared" ref="J13:J49" si="10">J12+I13</f>
        <v>78693.152281696588</v>
      </c>
      <c r="K13" s="11">
        <f t="shared" si="8"/>
        <v>19673.288070424147</v>
      </c>
      <c r="L13" s="11">
        <f t="shared" si="2"/>
        <v>1639.4406725353456</v>
      </c>
      <c r="M13" s="204">
        <f>M$6-$L13</f>
        <v>3044.859327464661</v>
      </c>
      <c r="N13" s="128">
        <f t="shared" si="4"/>
        <v>36538.311929575932</v>
      </c>
      <c r="O13" s="128">
        <f>$Z$88</f>
        <v>4176.5857286839218</v>
      </c>
      <c r="P13" s="128">
        <f t="shared" ref="P13:P49" si="11">SUM(P12,O13)</f>
        <v>9694.7256368067392</v>
      </c>
      <c r="Q13" s="11">
        <f t="shared" si="5"/>
        <v>4684.3000000000065</v>
      </c>
      <c r="R13" s="128">
        <f t="shared" si="6"/>
        <v>56211.600000000079</v>
      </c>
      <c r="S13" s="128">
        <f>ดอกคำนวณ!G13</f>
        <v>5885.9710335202526</v>
      </c>
      <c r="T13" s="128">
        <f t="shared" si="9"/>
        <v>13031.619877345407</v>
      </c>
      <c r="U13" s="128">
        <f t="shared" ref="U13:U49" si="12">SUM(R13,S13)</f>
        <v>62097.571033520333</v>
      </c>
      <c r="V13" s="128">
        <f t="shared" ref="V13:V49" si="13">SUM(V12,U13)</f>
        <v>237878.01987734571</v>
      </c>
      <c r="Y13" s="11">
        <f>Y11*2+Z12</f>
        <v>18764.043671132022</v>
      </c>
    </row>
    <row r="14" spans="1:26" x14ac:dyDescent="0.2">
      <c r="A14" s="1" t="s">
        <v>23</v>
      </c>
      <c r="C14" s="11">
        <f>(B13*C9*90)/365</f>
        <v>4620.0123369863013</v>
      </c>
      <c r="E14" s="1">
        <f t="shared" si="0"/>
        <v>65</v>
      </c>
      <c r="F14" s="1">
        <v>5</v>
      </c>
      <c r="G14" s="128">
        <f>C129</f>
        <v>2654.4685822481811</v>
      </c>
      <c r="H14" s="128">
        <f t="shared" si="1"/>
        <v>18480.049347945205</v>
      </c>
      <c r="I14" s="128">
        <f t="shared" si="7"/>
        <v>21134.517930193386</v>
      </c>
      <c r="J14" s="128">
        <f t="shared" si="10"/>
        <v>99827.67021188997</v>
      </c>
      <c r="K14" s="11">
        <f t="shared" si="8"/>
        <v>19965.534042377993</v>
      </c>
      <c r="L14" s="11">
        <f t="shared" si="2"/>
        <v>1663.7945035314995</v>
      </c>
      <c r="M14" s="204">
        <f t="shared" si="3"/>
        <v>3020.5054964685069</v>
      </c>
      <c r="N14" s="128">
        <f t="shared" si="4"/>
        <v>36246.065957622079</v>
      </c>
      <c r="O14" s="128">
        <f>$Z$111</f>
        <v>5389.289259399513</v>
      </c>
      <c r="P14" s="128">
        <f t="shared" si="11"/>
        <v>15084.014896206252</v>
      </c>
      <c r="Q14" s="11">
        <f t="shared" si="5"/>
        <v>4684.3000000000065</v>
      </c>
      <c r="R14" s="128">
        <f t="shared" si="6"/>
        <v>56211.600000000079</v>
      </c>
      <c r="S14" s="128">
        <f>ดอกคำนวณ!G14</f>
        <v>7743.8670158316309</v>
      </c>
      <c r="T14" s="128">
        <f t="shared" si="9"/>
        <v>20775.48689317704</v>
      </c>
      <c r="U14" s="128">
        <f t="shared" si="12"/>
        <v>63955.467015831709</v>
      </c>
      <c r="V14" s="128">
        <f t="shared" si="13"/>
        <v>301833.48689317744</v>
      </c>
      <c r="X14" s="1" t="s">
        <v>2</v>
      </c>
      <c r="Y14" s="128"/>
      <c r="Z14" s="11">
        <f>(Y13*Z10*90)/365</f>
        <v>138.80251482755193</v>
      </c>
    </row>
    <row r="15" spans="1:26" x14ac:dyDescent="0.2">
      <c r="A15" s="1" t="s">
        <v>3</v>
      </c>
      <c r="B15" s="11">
        <f>$B$9</f>
        <v>576514.36</v>
      </c>
      <c r="E15" s="1">
        <f t="shared" si="0"/>
        <v>66</v>
      </c>
      <c r="F15" s="1">
        <v>6</v>
      </c>
      <c r="G15" s="128">
        <f>C152</f>
        <v>3265.1851912851907</v>
      </c>
      <c r="H15" s="128">
        <f t="shared" si="1"/>
        <v>18480.049347945205</v>
      </c>
      <c r="I15" s="128">
        <f t="shared" si="7"/>
        <v>21745.234539230398</v>
      </c>
      <c r="J15" s="128">
        <f t="shared" si="10"/>
        <v>121572.90475112037</v>
      </c>
      <c r="K15" s="11">
        <f t="shared" si="8"/>
        <v>20262.150791853393</v>
      </c>
      <c r="L15" s="11">
        <f t="shared" si="2"/>
        <v>1688.5125659877829</v>
      </c>
      <c r="M15" s="204">
        <f t="shared" si="3"/>
        <v>2995.7874340122235</v>
      </c>
      <c r="N15" s="128">
        <f t="shared" si="4"/>
        <v>35949.449208146681</v>
      </c>
      <c r="O15" s="128">
        <f>$Z$134</f>
        <v>6629.4505117763065</v>
      </c>
      <c r="P15" s="128">
        <f t="shared" si="11"/>
        <v>21713.46540798256</v>
      </c>
      <c r="Q15" s="11">
        <f t="shared" si="5"/>
        <v>4684.3000000000065</v>
      </c>
      <c r="R15" s="128">
        <f t="shared" si="6"/>
        <v>56211.600000000079</v>
      </c>
      <c r="S15" s="128">
        <f>ดอกคำนวณ!G15</f>
        <v>9657.3493507754738</v>
      </c>
      <c r="T15" s="128">
        <f t="shared" si="9"/>
        <v>30432.836243952515</v>
      </c>
      <c r="U15" s="128">
        <f t="shared" si="12"/>
        <v>65868.949350775554</v>
      </c>
      <c r="V15" s="128">
        <f t="shared" si="13"/>
        <v>367702.43624395301</v>
      </c>
      <c r="Y15" s="11">
        <f>SUM(Y13,Z14,Y11)</f>
        <v>28250.295264659162</v>
      </c>
    </row>
    <row r="16" spans="1:26" x14ac:dyDescent="0.2">
      <c r="A16" s="1" t="s">
        <v>24</v>
      </c>
      <c r="C16" s="11">
        <f>(B15*C9*90)/365</f>
        <v>4620.0123369863013</v>
      </c>
      <c r="E16" s="1">
        <f t="shared" si="0"/>
        <v>67</v>
      </c>
      <c r="F16" s="1">
        <v>7</v>
      </c>
      <c r="G16" s="128">
        <f>C175</f>
        <v>3889.5551909048845</v>
      </c>
      <c r="H16" s="128">
        <f t="shared" si="1"/>
        <v>18480.049347945205</v>
      </c>
      <c r="I16" s="128">
        <f t="shared" si="7"/>
        <v>22369.60453885009</v>
      </c>
      <c r="J16" s="128">
        <f t="shared" si="10"/>
        <v>143942.50928997045</v>
      </c>
      <c r="K16" s="11">
        <f t="shared" si="8"/>
        <v>20563.21561285292</v>
      </c>
      <c r="L16" s="11">
        <f t="shared" si="2"/>
        <v>1713.6013010710767</v>
      </c>
      <c r="M16" s="204">
        <f t="shared" si="3"/>
        <v>2970.6986989289298</v>
      </c>
      <c r="N16" s="128">
        <f t="shared" si="4"/>
        <v>35648.384387147162</v>
      </c>
      <c r="O16" s="128">
        <f>$Z$157</f>
        <v>7897.7587836104649</v>
      </c>
      <c r="P16" s="128">
        <f t="shared" si="11"/>
        <v>29611.224191593024</v>
      </c>
      <c r="Q16" s="11">
        <f t="shared" si="5"/>
        <v>4684.3000000000065</v>
      </c>
      <c r="R16" s="128">
        <f t="shared" si="6"/>
        <v>56211.600000000079</v>
      </c>
      <c r="S16" s="128">
        <f>ดอกคำนวณ!G16</f>
        <v>11628.081125321345</v>
      </c>
      <c r="T16" s="128">
        <f t="shared" si="9"/>
        <v>42060.917369273862</v>
      </c>
      <c r="U16" s="128">
        <f t="shared" si="12"/>
        <v>67839.681125321425</v>
      </c>
      <c r="V16" s="128">
        <f t="shared" si="13"/>
        <v>435542.11736927443</v>
      </c>
      <c r="X16" s="1" t="s">
        <v>3</v>
      </c>
      <c r="Y16" s="128"/>
      <c r="Z16" s="11">
        <f>(Y15*Z10*90)/365</f>
        <v>208.97478688925955</v>
      </c>
    </row>
    <row r="17" spans="1:26" x14ac:dyDescent="0.2">
      <c r="B17" s="11">
        <f>$B$9</f>
        <v>576514.36</v>
      </c>
      <c r="E17" s="1">
        <f t="shared" si="0"/>
        <v>68</v>
      </c>
      <c r="F17" s="1">
        <v>8</v>
      </c>
      <c r="G17" s="128">
        <f>C198</f>
        <v>4527.8838210035519</v>
      </c>
      <c r="H17" s="128">
        <f t="shared" si="1"/>
        <v>18480.049347945205</v>
      </c>
      <c r="I17" s="128">
        <f t="shared" si="7"/>
        <v>23007.933168948759</v>
      </c>
      <c r="J17" s="128">
        <f t="shared" si="10"/>
        <v>166950.44245891919</v>
      </c>
      <c r="K17" s="11">
        <f t="shared" si="8"/>
        <v>20868.805307364899</v>
      </c>
      <c r="L17" s="11">
        <f t="shared" si="2"/>
        <v>1739.067108947075</v>
      </c>
      <c r="M17" s="204">
        <f t="shared" si="3"/>
        <v>2945.2328910529313</v>
      </c>
      <c r="N17" s="128">
        <f t="shared" si="4"/>
        <v>35342.794692635172</v>
      </c>
      <c r="O17" s="128">
        <f>$Z$180</f>
        <v>9194.9216923938202</v>
      </c>
      <c r="P17" s="128">
        <f t="shared" si="11"/>
        <v>38806.145883986843</v>
      </c>
      <c r="Q17" s="11">
        <f t="shared" si="5"/>
        <v>4684.3000000000065</v>
      </c>
      <c r="R17" s="128">
        <f t="shared" si="6"/>
        <v>56211.600000000079</v>
      </c>
      <c r="S17" s="128">
        <f>ดอกคำนวณ!G17</f>
        <v>13657.775184304486</v>
      </c>
      <c r="T17" s="128">
        <f t="shared" si="9"/>
        <v>55718.692553578352</v>
      </c>
      <c r="U17" s="128">
        <f t="shared" si="12"/>
        <v>69869.375184304561</v>
      </c>
      <c r="V17" s="128">
        <f t="shared" si="13"/>
        <v>505411.49255357898</v>
      </c>
      <c r="Y17" s="11">
        <f>SUM(Y15,Z16,Y11)</f>
        <v>37806.719130248006</v>
      </c>
    </row>
    <row r="18" spans="1:26" x14ac:dyDescent="0.2">
      <c r="E18" s="1">
        <f t="shared" si="0"/>
        <v>69</v>
      </c>
      <c r="F18" s="1">
        <v>9</v>
      </c>
      <c r="G18" s="128">
        <f>C221</f>
        <v>5180.4831455255953</v>
      </c>
      <c r="H18" s="128">
        <f t="shared" si="1"/>
        <v>18480.049347945205</v>
      </c>
      <c r="I18" s="128">
        <f t="shared" si="7"/>
        <v>23660.532493470801</v>
      </c>
      <c r="J18" s="128">
        <f t="shared" si="10"/>
        <v>190610.97495238998</v>
      </c>
      <c r="K18" s="11">
        <f t="shared" si="8"/>
        <v>21178.997216932221</v>
      </c>
      <c r="L18" s="11">
        <f t="shared" si="2"/>
        <v>1764.9164347443516</v>
      </c>
      <c r="M18" s="204">
        <f t="shared" si="3"/>
        <v>2919.383565255655</v>
      </c>
      <c r="N18" s="128">
        <f t="shared" si="4"/>
        <v>35032.602783067858</v>
      </c>
      <c r="O18" s="128">
        <f>$Z$203</f>
        <v>10521.665718922462</v>
      </c>
      <c r="P18" s="128">
        <f t="shared" si="11"/>
        <v>49327.811602909307</v>
      </c>
      <c r="Q18" s="11">
        <f t="shared" si="5"/>
        <v>4684.3000000000065</v>
      </c>
      <c r="R18" s="128">
        <f t="shared" si="6"/>
        <v>56211.600000000079</v>
      </c>
      <c r="S18" s="128">
        <f>ดอกคำนวณ!G18</f>
        <v>15748.19561913042</v>
      </c>
      <c r="T18" s="128">
        <f t="shared" si="9"/>
        <v>71466.888172708772</v>
      </c>
      <c r="U18" s="128">
        <f t="shared" si="12"/>
        <v>71959.795619130498</v>
      </c>
      <c r="V18" s="128">
        <f t="shared" si="13"/>
        <v>577371.28817270952</v>
      </c>
      <c r="X18" s="1" t="s">
        <v>0</v>
      </c>
      <c r="Y18" s="128"/>
      <c r="Z18" s="11">
        <f>(Y17*Z10*90)/365</f>
        <v>279.66614151142363</v>
      </c>
    </row>
    <row r="19" spans="1:26" x14ac:dyDescent="0.2">
      <c r="A19" s="1" t="s">
        <v>20</v>
      </c>
      <c r="C19" s="128">
        <f>SUM(C10,C12,C14,C16)</f>
        <v>18480.049347945205</v>
      </c>
      <c r="E19" s="205">
        <f t="shared" si="0"/>
        <v>70</v>
      </c>
      <c r="F19" s="205">
        <v>10</v>
      </c>
      <c r="G19" s="206">
        <f>C244</f>
        <v>5847.6722050242997</v>
      </c>
      <c r="H19" s="206">
        <f t="shared" si="1"/>
        <v>18480.049347945205</v>
      </c>
      <c r="I19" s="206">
        <f t="shared" si="7"/>
        <v>24327.721552969506</v>
      </c>
      <c r="J19" s="206">
        <f t="shared" si="10"/>
        <v>214938.69650535949</v>
      </c>
      <c r="K19" s="207">
        <f>(J19)/F19</f>
        <v>21493.869650535948</v>
      </c>
      <c r="L19" s="207">
        <f t="shared" si="2"/>
        <v>1791.155804211329</v>
      </c>
      <c r="M19" s="208">
        <f t="shared" si="3"/>
        <v>2893.1441957886773</v>
      </c>
      <c r="N19" s="206">
        <f t="shared" si="4"/>
        <v>34717.730349464124</v>
      </c>
      <c r="O19" s="206">
        <f>$Z$226</f>
        <v>11878.736747552961</v>
      </c>
      <c r="P19" s="206">
        <f t="shared" si="11"/>
        <v>61206.548350462268</v>
      </c>
      <c r="Q19" s="207">
        <f t="shared" si="5"/>
        <v>4684.3000000000065</v>
      </c>
      <c r="R19" s="206">
        <f t="shared" si="6"/>
        <v>56211.600000000079</v>
      </c>
      <c r="S19" s="206">
        <f>ดอกคำนวณ!G19</f>
        <v>17901.159301020045</v>
      </c>
      <c r="T19" s="206">
        <f t="shared" si="9"/>
        <v>89368.047473728817</v>
      </c>
      <c r="U19" s="206">
        <f t="shared" si="12"/>
        <v>74112.759301020124</v>
      </c>
      <c r="V19" s="206">
        <f t="shared" si="13"/>
        <v>651484.04747372959</v>
      </c>
      <c r="X19" s="1" t="s">
        <v>30</v>
      </c>
      <c r="Y19" s="128">
        <f>Y17+Z18</f>
        <v>38086.385271759427</v>
      </c>
      <c r="Z19" s="11"/>
    </row>
    <row r="20" spans="1:26" x14ac:dyDescent="0.2">
      <c r="A20" s="1" t="s">
        <v>25</v>
      </c>
      <c r="E20" s="1">
        <f t="shared" si="0"/>
        <v>71</v>
      </c>
      <c r="F20" s="1">
        <v>11</v>
      </c>
      <c r="G20" s="128">
        <f>C267</f>
        <v>6529.7771726333049</v>
      </c>
      <c r="H20" s="128">
        <f t="shared" si="1"/>
        <v>18480.049347945205</v>
      </c>
      <c r="I20" s="128">
        <f t="shared" si="7"/>
        <v>25009.82652057851</v>
      </c>
      <c r="J20" s="128">
        <f t="shared" si="10"/>
        <v>239948.52302593799</v>
      </c>
      <c r="K20" s="11">
        <f t="shared" si="8"/>
        <v>21813.502093267089</v>
      </c>
      <c r="L20" s="11">
        <f t="shared" si="2"/>
        <v>1817.7918411055907</v>
      </c>
      <c r="M20" s="204">
        <f t="shared" si="3"/>
        <v>2866.5081588944158</v>
      </c>
      <c r="N20" s="128">
        <f t="shared" si="4"/>
        <v>34398.09790673299</v>
      </c>
      <c r="O20" s="128">
        <f>$Z$249</f>
        <v>13266.900613904687</v>
      </c>
      <c r="P20" s="128">
        <f t="shared" si="11"/>
        <v>74473.448964366951</v>
      </c>
      <c r="Q20" s="209">
        <f t="shared" si="5"/>
        <v>4684.3000000000065</v>
      </c>
      <c r="R20" s="210">
        <f t="shared" si="6"/>
        <v>56211.600000000079</v>
      </c>
      <c r="S20" s="128">
        <f>ดอกคำนวณ!G20</f>
        <v>20118.537460127885</v>
      </c>
      <c r="T20" s="128">
        <f t="shared" si="9"/>
        <v>109486.58493385671</v>
      </c>
      <c r="U20" s="128">
        <f t="shared" si="12"/>
        <v>76330.137460127968</v>
      </c>
      <c r="V20" s="128">
        <f t="shared" si="13"/>
        <v>727814.18493385753</v>
      </c>
    </row>
    <row r="21" spans="1:26" x14ac:dyDescent="0.2">
      <c r="E21" s="1">
        <f t="shared" si="0"/>
        <v>72</v>
      </c>
      <c r="F21" s="1">
        <v>12</v>
      </c>
      <c r="G21" s="128">
        <f>C290</f>
        <v>7227.1315135250161</v>
      </c>
      <c r="H21" s="128">
        <f t="shared" si="1"/>
        <v>18480.049347945205</v>
      </c>
      <c r="I21" s="128">
        <f t="shared" si="7"/>
        <v>25707.18086147022</v>
      </c>
      <c r="J21" s="128">
        <f t="shared" si="10"/>
        <v>265655.70388740819</v>
      </c>
      <c r="K21" s="11">
        <f t="shared" si="8"/>
        <v>22137.975323950683</v>
      </c>
      <c r="L21" s="11">
        <f>J21/(12*F21)</f>
        <v>1844.8312769958902</v>
      </c>
      <c r="M21" s="204">
        <f t="shared" si="3"/>
        <v>2839.4687230041163</v>
      </c>
      <c r="N21" s="128">
        <f t="shared" si="4"/>
        <v>34073.624676049396</v>
      </c>
      <c r="O21" s="128">
        <f>$Z$272</f>
        <v>14686.943664401855</v>
      </c>
      <c r="P21" s="128">
        <f t="shared" si="11"/>
        <v>89160.392628768808</v>
      </c>
      <c r="Q21" s="209">
        <f t="shared" si="5"/>
        <v>4684.3000000000065</v>
      </c>
      <c r="R21" s="210">
        <f t="shared" si="6"/>
        <v>56211.600000000079</v>
      </c>
      <c r="S21" s="128">
        <f>ดอกคำนวณ!G21</f>
        <v>22402.25731190592</v>
      </c>
      <c r="T21" s="128">
        <f t="shared" si="9"/>
        <v>131888.84224576261</v>
      </c>
      <c r="U21" s="128">
        <f t="shared" si="12"/>
        <v>78613.857311906002</v>
      </c>
      <c r="V21" s="128">
        <f t="shared" si="13"/>
        <v>806428.04224576359</v>
      </c>
      <c r="X21" s="1" t="s">
        <v>20</v>
      </c>
      <c r="Z21" s="11">
        <f>SUM(Z12:Z18)</f>
        <v>696.58895696108129</v>
      </c>
    </row>
    <row r="22" spans="1:26" x14ac:dyDescent="0.2">
      <c r="E22" s="1">
        <f t="shared" si="0"/>
        <v>73</v>
      </c>
      <c r="F22" s="1">
        <v>13</v>
      </c>
      <c r="G22" s="128">
        <f>C313</f>
        <v>7940.0761479339435</v>
      </c>
      <c r="H22" s="128">
        <f t="shared" si="1"/>
        <v>18480.049347945205</v>
      </c>
      <c r="I22" s="128">
        <f t="shared" si="7"/>
        <v>26420.125495879147</v>
      </c>
      <c r="J22" s="128">
        <f t="shared" si="10"/>
        <v>292075.82938328735</v>
      </c>
      <c r="K22" s="11">
        <f>(J22)/F22</f>
        <v>22467.371491022102</v>
      </c>
      <c r="L22" s="11">
        <f t="shared" si="2"/>
        <v>1872.2809575851752</v>
      </c>
      <c r="M22" s="204">
        <f t="shared" si="3"/>
        <v>2812.0190424148313</v>
      </c>
      <c r="N22" s="128">
        <f t="shared" si="4"/>
        <v>33744.228508977976</v>
      </c>
      <c r="O22" s="128">
        <f>$Z$295</f>
        <v>16139.673329815072</v>
      </c>
      <c r="P22" s="128">
        <f t="shared" si="11"/>
        <v>105300.06595858387</v>
      </c>
      <c r="Q22" s="209">
        <f t="shared" si="5"/>
        <v>4684.3000000000065</v>
      </c>
      <c r="R22" s="210">
        <f t="shared" si="6"/>
        <v>56211.600000000079</v>
      </c>
      <c r="S22" s="128">
        <f>ดอกคำนวณ!G22</f>
        <v>24754.303732126595</v>
      </c>
      <c r="T22" s="128">
        <f t="shared" si="9"/>
        <v>156643.14597788922</v>
      </c>
      <c r="U22" s="128">
        <f t="shared" si="12"/>
        <v>80965.903732126666</v>
      </c>
      <c r="V22" s="128">
        <f t="shared" si="13"/>
        <v>887393.94597789028</v>
      </c>
      <c r="X22" s="1" t="s">
        <v>27</v>
      </c>
    </row>
    <row r="23" spans="1:26" x14ac:dyDescent="0.2">
      <c r="E23" s="1">
        <f t="shared" si="0"/>
        <v>74</v>
      </c>
      <c r="F23" s="1">
        <v>14</v>
      </c>
      <c r="G23" s="128">
        <f>C336</f>
        <v>8668.9596178246211</v>
      </c>
      <c r="H23" s="128">
        <f t="shared" si="1"/>
        <v>18480.049347945205</v>
      </c>
      <c r="I23" s="128">
        <f t="shared" si="7"/>
        <v>27149.008965769826</v>
      </c>
      <c r="J23" s="128">
        <f t="shared" si="10"/>
        <v>319224.83834905719</v>
      </c>
      <c r="K23" s="11">
        <f t="shared" si="8"/>
        <v>22801.774167789798</v>
      </c>
      <c r="L23" s="11">
        <f t="shared" si="2"/>
        <v>1900.1478473158165</v>
      </c>
      <c r="M23" s="204">
        <f t="shared" si="3"/>
        <v>2784.1521526841898</v>
      </c>
      <c r="N23" s="128">
        <f t="shared" si="4"/>
        <v>33409.825832210277</v>
      </c>
      <c r="O23" s="128">
        <f>$Z$318</f>
        <v>17625.918714076528</v>
      </c>
      <c r="P23" s="128">
        <f t="shared" si="11"/>
        <v>122925.9846726604</v>
      </c>
      <c r="Q23" s="209">
        <f t="shared" si="5"/>
        <v>4684.3000000000065</v>
      </c>
      <c r="R23" s="210">
        <f t="shared" si="6"/>
        <v>56211.600000000079</v>
      </c>
      <c r="S23" s="128">
        <f>ดอกคำนวณ!G23</f>
        <v>27176.720982020764</v>
      </c>
      <c r="T23" s="128">
        <f t="shared" si="9"/>
        <v>183819.86695990997</v>
      </c>
      <c r="U23" s="128">
        <f t="shared" si="12"/>
        <v>83388.320982020843</v>
      </c>
      <c r="V23" s="128">
        <f t="shared" si="13"/>
        <v>970782.2669599111</v>
      </c>
      <c r="X23" s="1" t="s">
        <v>20</v>
      </c>
      <c r="Y23" s="128"/>
      <c r="Z23" s="128">
        <f>SUM(Z1,Z21)</f>
        <v>696.58895696108129</v>
      </c>
    </row>
    <row r="24" spans="1:26" x14ac:dyDescent="0.2">
      <c r="A24" s="1" t="s">
        <v>100</v>
      </c>
      <c r="B24" s="1" t="s">
        <v>100</v>
      </c>
      <c r="E24" s="1">
        <f t="shared" si="0"/>
        <v>75</v>
      </c>
      <c r="F24" s="1">
        <v>15</v>
      </c>
      <c r="G24" s="128">
        <f>C359</f>
        <v>9414.1382572856364</v>
      </c>
      <c r="H24" s="128">
        <f t="shared" si="1"/>
        <v>18480.049347945205</v>
      </c>
      <c r="I24" s="128">
        <f t="shared" si="7"/>
        <v>27894.187605230843</v>
      </c>
      <c r="J24" s="128">
        <f t="shared" si="10"/>
        <v>347119.02595428802</v>
      </c>
      <c r="K24" s="11">
        <f t="shared" si="8"/>
        <v>23141.268396952535</v>
      </c>
      <c r="L24" s="11">
        <f t="shared" si="2"/>
        <v>1928.4390330793779</v>
      </c>
      <c r="M24" s="204">
        <f t="shared" si="3"/>
        <v>2755.8609669206289</v>
      </c>
      <c r="N24" s="128">
        <f t="shared" si="4"/>
        <v>33070.331603047547</v>
      </c>
      <c r="O24" s="128">
        <f>$Z$341</f>
        <v>19146.531199258789</v>
      </c>
      <c r="P24" s="128">
        <f t="shared" si="11"/>
        <v>142072.5158719192</v>
      </c>
      <c r="Q24" s="209">
        <f t="shared" si="5"/>
        <v>4684.3000000000065</v>
      </c>
      <c r="R24" s="210">
        <f t="shared" si="6"/>
        <v>56211.600000000079</v>
      </c>
      <c r="S24" s="128">
        <f>ดอกคำนวณ!G24</f>
        <v>29671.614485030059</v>
      </c>
      <c r="T24" s="128">
        <f t="shared" si="9"/>
        <v>213491.48144494003</v>
      </c>
      <c r="U24" s="128">
        <f t="shared" si="12"/>
        <v>85883.214485030141</v>
      </c>
      <c r="V24" s="128">
        <f t="shared" si="13"/>
        <v>1056665.4814449411</v>
      </c>
      <c r="X24" s="1" t="s">
        <v>32</v>
      </c>
    </row>
    <row r="25" spans="1:26" x14ac:dyDescent="0.2">
      <c r="A25" s="1" t="s">
        <v>17</v>
      </c>
      <c r="E25" s="1">
        <f t="shared" si="0"/>
        <v>76</v>
      </c>
      <c r="F25" s="1">
        <v>16</v>
      </c>
      <c r="G25" s="128">
        <f>C382</f>
        <v>10175.976366733034</v>
      </c>
      <c r="H25" s="128">
        <f t="shared" si="1"/>
        <v>18480.049347945205</v>
      </c>
      <c r="I25" s="128">
        <f t="shared" si="7"/>
        <v>28656.025714678239</v>
      </c>
      <c r="J25" s="128">
        <f t="shared" si="10"/>
        <v>375775.05166896625</v>
      </c>
      <c r="K25" s="11">
        <f t="shared" si="8"/>
        <v>23485.94072931039</v>
      </c>
      <c r="L25" s="11">
        <f t="shared" si="2"/>
        <v>1957.1617274425325</v>
      </c>
      <c r="M25" s="204">
        <f t="shared" si="3"/>
        <v>2727.138272557474</v>
      </c>
      <c r="N25" s="128">
        <f t="shared" si="4"/>
        <v>32725.659270689688</v>
      </c>
      <c r="O25" s="128">
        <f>$Z$364</f>
        <v>20702.385067430172</v>
      </c>
      <c r="P25" s="128">
        <f t="shared" si="11"/>
        <v>162774.90093934938</v>
      </c>
      <c r="Q25" s="209">
        <f t="shared" si="5"/>
        <v>4684.3000000000065</v>
      </c>
      <c r="R25" s="210">
        <f t="shared" si="6"/>
        <v>56211.600000000079</v>
      </c>
      <c r="S25" s="128">
        <f>ดอกคำนวณ!G25</f>
        <v>32241.152656717837</v>
      </c>
      <c r="T25" s="128">
        <f t="shared" si="9"/>
        <v>245732.63410165787</v>
      </c>
      <c r="U25" s="128">
        <f t="shared" si="12"/>
        <v>88452.752656717916</v>
      </c>
      <c r="V25" s="128">
        <f t="shared" si="13"/>
        <v>1145118.2341016592</v>
      </c>
    </row>
    <row r="26" spans="1:26" x14ac:dyDescent="0.2">
      <c r="E26" s="1">
        <f t="shared" si="0"/>
        <v>77</v>
      </c>
      <c r="F26" s="1">
        <v>17</v>
      </c>
      <c r="G26" s="128">
        <f>C405</f>
        <v>10954.846391008257</v>
      </c>
      <c r="H26" s="128">
        <f t="shared" si="1"/>
        <v>18480.049347945205</v>
      </c>
      <c r="I26" s="128">
        <f t="shared" si="7"/>
        <v>29434.895738953463</v>
      </c>
      <c r="J26" s="128">
        <f t="shared" si="10"/>
        <v>405209.94740791968</v>
      </c>
      <c r="K26" s="11">
        <f t="shared" si="8"/>
        <v>23835.879259289391</v>
      </c>
      <c r="L26" s="11">
        <f t="shared" si="2"/>
        <v>1986.3232716074494</v>
      </c>
      <c r="M26" s="204">
        <f t="shared" si="3"/>
        <v>2697.9767283925571</v>
      </c>
      <c r="N26" s="128">
        <f t="shared" si="4"/>
        <v>32375.720740710683</v>
      </c>
      <c r="O26" s="128">
        <f>$Z$387</f>
        <v>22294.37814001655</v>
      </c>
      <c r="P26" s="128">
        <f t="shared" si="11"/>
        <v>185069.27907936592</v>
      </c>
      <c r="Q26" s="209">
        <f t="shared" si="5"/>
        <v>4684.3000000000065</v>
      </c>
      <c r="R26" s="210">
        <f t="shared" si="6"/>
        <v>56211.600000000079</v>
      </c>
      <c r="S26" s="128">
        <f>ดอกคำนวณ!G26</f>
        <v>34887.568789429191</v>
      </c>
      <c r="T26" s="128">
        <f t="shared" si="9"/>
        <v>280620.20289108704</v>
      </c>
      <c r="U26" s="128">
        <f t="shared" si="12"/>
        <v>91099.16878942927</v>
      </c>
      <c r="V26" s="128">
        <f t="shared" si="13"/>
        <v>1236217.4028910885</v>
      </c>
    </row>
    <row r="27" spans="1:26" x14ac:dyDescent="0.2">
      <c r="B27" s="203" t="s">
        <v>18</v>
      </c>
      <c r="C27" s="203" t="s">
        <v>19</v>
      </c>
      <c r="E27" s="1">
        <f t="shared" si="0"/>
        <v>78</v>
      </c>
      <c r="F27" s="1">
        <v>18</v>
      </c>
      <c r="G27" s="128">
        <f>C428</f>
        <v>11751.129101457749</v>
      </c>
      <c r="H27" s="128">
        <f t="shared" si="1"/>
        <v>18480.049347945205</v>
      </c>
      <c r="I27" s="128">
        <f t="shared" si="7"/>
        <v>30231.178449402956</v>
      </c>
      <c r="J27" s="128">
        <f t="shared" si="10"/>
        <v>435441.12585732265</v>
      </c>
      <c r="K27" s="11">
        <f t="shared" si="8"/>
        <v>24191.173658740146</v>
      </c>
      <c r="L27" s="11">
        <f t="shared" si="2"/>
        <v>2015.9311382283456</v>
      </c>
      <c r="M27" s="204">
        <f t="shared" si="3"/>
        <v>2668.3688617716607</v>
      </c>
      <c r="N27" s="128">
        <f t="shared" si="4"/>
        <v>32020.426341259928</v>
      </c>
      <c r="O27" s="128">
        <f>$Z$410</f>
        <v>23923.432435261508</v>
      </c>
      <c r="P27" s="128">
        <f t="shared" si="11"/>
        <v>208992.71151462744</v>
      </c>
      <c r="Q27" s="209">
        <f t="shared" si="5"/>
        <v>4684.3000000000065</v>
      </c>
      <c r="R27" s="210">
        <f t="shared" si="6"/>
        <v>56211.600000000079</v>
      </c>
      <c r="S27" s="128">
        <f>ดอกคำนวณ!G27</f>
        <v>37613.162993338126</v>
      </c>
      <c r="T27" s="128">
        <f t="shared" si="9"/>
        <v>318233.36588442518</v>
      </c>
      <c r="U27" s="128">
        <f t="shared" si="12"/>
        <v>93824.762993338198</v>
      </c>
      <c r="V27" s="128">
        <f t="shared" si="13"/>
        <v>1330042.1658844268</v>
      </c>
      <c r="X27" s="1" t="s">
        <v>4</v>
      </c>
      <c r="Y27" s="1" t="s">
        <v>100</v>
      </c>
    </row>
    <row r="28" spans="1:26" x14ac:dyDescent="0.2">
      <c r="B28" s="11"/>
      <c r="C28" s="201">
        <v>0.03</v>
      </c>
      <c r="E28" s="1">
        <f t="shared" si="0"/>
        <v>79</v>
      </c>
      <c r="F28" s="1">
        <v>19</v>
      </c>
      <c r="G28" s="128">
        <f>C451</f>
        <v>12565.213782083143</v>
      </c>
      <c r="H28" s="128">
        <f t="shared" si="1"/>
        <v>18480.049347945205</v>
      </c>
      <c r="I28" s="128">
        <f t="shared" si="7"/>
        <v>31045.263130028346</v>
      </c>
      <c r="J28" s="128">
        <f t="shared" si="10"/>
        <v>466486.38898735098</v>
      </c>
      <c r="K28" s="11">
        <f t="shared" si="8"/>
        <v>24551.915209860577</v>
      </c>
      <c r="L28" s="11">
        <f t="shared" si="2"/>
        <v>2045.992934155048</v>
      </c>
      <c r="M28" s="204">
        <f t="shared" si="3"/>
        <v>2638.3070658449587</v>
      </c>
      <c r="N28" s="128">
        <f t="shared" si="4"/>
        <v>31659.684790139505</v>
      </c>
      <c r="O28" s="128">
        <f>$Z$433</f>
        <v>25590.494844362191</v>
      </c>
      <c r="P28" s="128">
        <f t="shared" si="11"/>
        <v>234583.20635898964</v>
      </c>
      <c r="Q28" s="209">
        <f t="shared" si="5"/>
        <v>4684.3000000000065</v>
      </c>
      <c r="R28" s="210">
        <f t="shared" si="6"/>
        <v>56211.600000000079</v>
      </c>
      <c r="S28" s="128">
        <f>ดอกคำนวณ!G28</f>
        <v>40420.30419556878</v>
      </c>
      <c r="T28" s="128">
        <f t="shared" si="9"/>
        <v>358653.67007999396</v>
      </c>
      <c r="U28" s="128">
        <f t="shared" si="12"/>
        <v>96631.904195568859</v>
      </c>
      <c r="V28" s="128">
        <f t="shared" si="13"/>
        <v>1426674.0700799956</v>
      </c>
      <c r="X28" s="1" t="s">
        <v>17</v>
      </c>
    </row>
    <row r="29" spans="1:26" x14ac:dyDescent="0.2">
      <c r="A29" s="1" t="s">
        <v>26</v>
      </c>
      <c r="B29" s="11">
        <f>$C$10</f>
        <v>4620.0123369863013</v>
      </c>
      <c r="E29" s="205">
        <f t="shared" si="0"/>
        <v>80</v>
      </c>
      <c r="F29" s="205">
        <v>20</v>
      </c>
      <c r="G29" s="206">
        <f>C474</f>
        <v>13397.498419853124</v>
      </c>
      <c r="H29" s="206">
        <f t="shared" si="1"/>
        <v>18480.049347945205</v>
      </c>
      <c r="I29" s="206">
        <f t="shared" si="7"/>
        <v>31877.547767798329</v>
      </c>
      <c r="J29" s="206">
        <f t="shared" si="10"/>
        <v>498363.93675514928</v>
      </c>
      <c r="K29" s="207">
        <f t="shared" si="8"/>
        <v>24918.196837757463</v>
      </c>
      <c r="L29" s="207">
        <f t="shared" si="2"/>
        <v>2076.5164031464551</v>
      </c>
      <c r="M29" s="208">
        <f t="shared" si="3"/>
        <v>2607.7835968535514</v>
      </c>
      <c r="N29" s="206">
        <f t="shared" si="4"/>
        <v>31293.403162242619</v>
      </c>
      <c r="O29" s="206">
        <f>$Z$456</f>
        <v>27296.537826856074</v>
      </c>
      <c r="P29" s="206">
        <f t="shared" si="11"/>
        <v>261879.74418584572</v>
      </c>
      <c r="Q29" s="207">
        <f t="shared" si="5"/>
        <v>4684.3000000000065</v>
      </c>
      <c r="R29" s="206">
        <f t="shared" si="6"/>
        <v>56211.600000000079</v>
      </c>
      <c r="S29" s="206">
        <f>ดอกคำนวณ!G29</f>
        <v>43311.432199128416</v>
      </c>
      <c r="T29" s="206">
        <f t="shared" si="9"/>
        <v>401965.10227912239</v>
      </c>
      <c r="U29" s="206">
        <f t="shared" si="12"/>
        <v>99523.032199128502</v>
      </c>
      <c r="V29" s="206">
        <f t="shared" si="13"/>
        <v>1526197.1022791241</v>
      </c>
    </row>
    <row r="30" spans="1:26" x14ac:dyDescent="0.2">
      <c r="A30" s="1" t="s">
        <v>1</v>
      </c>
      <c r="C30" s="11">
        <f>(B29*C28*90)/365</f>
        <v>34.175433725652091</v>
      </c>
      <c r="E30" s="1">
        <f t="shared" si="0"/>
        <v>81</v>
      </c>
      <c r="F30" s="1">
        <v>21</v>
      </c>
      <c r="G30" s="128">
        <f>C497</f>
        <v>14248.389899269936</v>
      </c>
      <c r="H30" s="128">
        <f t="shared" si="1"/>
        <v>18480.049347945205</v>
      </c>
      <c r="I30" s="128">
        <f t="shared" si="7"/>
        <v>32728.439247215141</v>
      </c>
      <c r="J30" s="128">
        <f t="shared" si="10"/>
        <v>531092.37600236444</v>
      </c>
      <c r="K30" s="11">
        <f t="shared" si="8"/>
        <v>25290.113142969734</v>
      </c>
      <c r="L30" s="11">
        <f t="shared" si="2"/>
        <v>2107.5094285808113</v>
      </c>
      <c r="M30" s="204">
        <f t="shared" si="3"/>
        <v>2576.7905714191952</v>
      </c>
      <c r="N30" s="128">
        <f t="shared" si="4"/>
        <v>30921.486857030344</v>
      </c>
      <c r="O30" s="128">
        <f>$Z$479</f>
        <v>29042.560125839562</v>
      </c>
      <c r="P30" s="128">
        <f t="shared" si="11"/>
        <v>290922.30431168526</v>
      </c>
      <c r="Q30" s="209">
        <f t="shared" si="5"/>
        <v>4684.3000000000065</v>
      </c>
      <c r="R30" s="210">
        <f t="shared" si="6"/>
        <v>56211.600000000079</v>
      </c>
      <c r="S30" s="128">
        <f>ดอกคำนวณ!G30</f>
        <v>46289.05980344156</v>
      </c>
      <c r="T30" s="128">
        <f t="shared" si="9"/>
        <v>448254.16208256397</v>
      </c>
      <c r="U30" s="128">
        <f t="shared" si="12"/>
        <v>102500.65980344164</v>
      </c>
      <c r="V30" s="128">
        <f t="shared" si="13"/>
        <v>1628697.7620825658</v>
      </c>
      <c r="Y30" s="203" t="s">
        <v>18</v>
      </c>
      <c r="Z30" s="203" t="s">
        <v>19</v>
      </c>
    </row>
    <row r="31" spans="1:26" x14ac:dyDescent="0.2">
      <c r="B31" s="11">
        <f>SUM(B29:B30,$C12)</f>
        <v>9240.0246739726026</v>
      </c>
      <c r="E31" s="1">
        <f t="shared" si="0"/>
        <v>82</v>
      </c>
      <c r="F31" s="1">
        <v>22</v>
      </c>
      <c r="G31" s="128">
        <f>C520</f>
        <v>15118.304201285717</v>
      </c>
      <c r="H31" s="128">
        <f t="shared" si="1"/>
        <v>18480.049347945205</v>
      </c>
      <c r="I31" s="128">
        <f t="shared" si="7"/>
        <v>33598.353549230924</v>
      </c>
      <c r="J31" s="128">
        <f t="shared" si="10"/>
        <v>564690.7295515954</v>
      </c>
      <c r="K31" s="11">
        <f t="shared" si="8"/>
        <v>25667.760434163429</v>
      </c>
      <c r="L31" s="11">
        <f t="shared" si="2"/>
        <v>2138.9800361802854</v>
      </c>
      <c r="M31" s="204">
        <f t="shared" si="3"/>
        <v>2545.3199638197211</v>
      </c>
      <c r="N31" s="128">
        <f t="shared" si="4"/>
        <v>30543.839565836653</v>
      </c>
      <c r="O31" s="128">
        <f>$Z$502</f>
        <v>30829.587503608913</v>
      </c>
      <c r="P31" s="128">
        <f t="shared" si="11"/>
        <v>321751.89181529416</v>
      </c>
      <c r="Q31" s="209">
        <f t="shared" si="5"/>
        <v>4684.3000000000065</v>
      </c>
      <c r="R31" s="210">
        <f t="shared" si="6"/>
        <v>56211.600000000079</v>
      </c>
      <c r="S31" s="128">
        <f>ดอกคำนวณ!G31</f>
        <v>49355.774988328281</v>
      </c>
      <c r="T31" s="128">
        <f t="shared" si="9"/>
        <v>497609.93707089225</v>
      </c>
      <c r="U31" s="128">
        <f t="shared" si="12"/>
        <v>105567.37498832836</v>
      </c>
      <c r="V31" s="128">
        <f t="shared" si="13"/>
        <v>1734265.1370708942</v>
      </c>
      <c r="Y31" s="11"/>
      <c r="Z31" s="201">
        <v>0.03</v>
      </c>
    </row>
    <row r="32" spans="1:26" x14ac:dyDescent="0.2">
      <c r="A32" s="1" t="s">
        <v>2</v>
      </c>
      <c r="C32" s="11">
        <f>(B31*C28*90)/365</f>
        <v>68.350867451304183</v>
      </c>
      <c r="E32" s="1">
        <f t="shared" si="0"/>
        <v>83</v>
      </c>
      <c r="F32" s="1">
        <v>23</v>
      </c>
      <c r="G32" s="128">
        <f>C543</f>
        <v>16007.666606665858</v>
      </c>
      <c r="H32" s="128">
        <f t="shared" si="1"/>
        <v>18480.049347945205</v>
      </c>
      <c r="I32" s="128">
        <f t="shared" si="7"/>
        <v>34487.715954611063</v>
      </c>
      <c r="J32" s="128">
        <f t="shared" si="10"/>
        <v>599178.44550620648</v>
      </c>
      <c r="K32" s="11">
        <f t="shared" si="8"/>
        <v>26051.236761139411</v>
      </c>
      <c r="L32" s="11">
        <f t="shared" si="2"/>
        <v>2170.9363967616177</v>
      </c>
      <c r="M32" s="204">
        <f t="shared" si="3"/>
        <v>2513.3636032383888</v>
      </c>
      <c r="N32" s="128">
        <f t="shared" si="4"/>
        <v>30160.363238860664</v>
      </c>
      <c r="O32" s="128">
        <f>$Z$525</f>
        <v>32658.673498326767</v>
      </c>
      <c r="P32" s="128">
        <f t="shared" si="11"/>
        <v>354410.56531362096</v>
      </c>
      <c r="Q32" s="209">
        <f t="shared" si="5"/>
        <v>4684.3000000000065</v>
      </c>
      <c r="R32" s="210">
        <f t="shared" si="6"/>
        <v>56211.600000000079</v>
      </c>
      <c r="S32" s="128">
        <f>ดอกคำนวณ!G32</f>
        <v>52514.243163325023</v>
      </c>
      <c r="T32" s="128">
        <f t="shared" si="9"/>
        <v>550124.18023421732</v>
      </c>
      <c r="U32" s="128">
        <f t="shared" si="12"/>
        <v>108725.8431633251</v>
      </c>
      <c r="V32" s="128">
        <f t="shared" si="13"/>
        <v>1842990.9802342192</v>
      </c>
      <c r="X32" s="1" t="s">
        <v>26</v>
      </c>
      <c r="Y32" s="11">
        <f>Y19</f>
        <v>38086.385271759427</v>
      </c>
    </row>
    <row r="33" spans="1:26" x14ac:dyDescent="0.2">
      <c r="B33" s="11">
        <f>SUM(B31:B32,$C14)</f>
        <v>13860.037010958904</v>
      </c>
      <c r="E33" s="1">
        <f t="shared" si="0"/>
        <v>84</v>
      </c>
      <c r="F33" s="1">
        <v>24</v>
      </c>
      <c r="G33" s="128">
        <f>C566</f>
        <v>16916.911903898828</v>
      </c>
      <c r="H33" s="128">
        <f t="shared" si="1"/>
        <v>18480.049347945205</v>
      </c>
      <c r="I33" s="128">
        <f t="shared" si="7"/>
        <v>35396.961251844034</v>
      </c>
      <c r="J33" s="128">
        <f t="shared" si="10"/>
        <v>634575.40675805055</v>
      </c>
      <c r="K33" s="11">
        <f t="shared" si="8"/>
        <v>26440.641948252105</v>
      </c>
      <c r="L33" s="11">
        <f t="shared" si="2"/>
        <v>2203.3868290210089</v>
      </c>
      <c r="M33" s="204">
        <f t="shared" si="3"/>
        <v>2480.9131709789976</v>
      </c>
      <c r="N33" s="128">
        <f t="shared" si="4"/>
        <v>29770.95805174797</v>
      </c>
      <c r="O33" s="128">
        <f>$Z$548</f>
        <v>34530.900202332166</v>
      </c>
      <c r="P33" s="128">
        <f t="shared" si="11"/>
        <v>388941.46551595314</v>
      </c>
      <c r="Q33" s="209">
        <f t="shared" si="5"/>
        <v>4684.3000000000065</v>
      </c>
      <c r="R33" s="210">
        <f t="shared" si="6"/>
        <v>56211.600000000079</v>
      </c>
      <c r="S33" s="128">
        <f>ดอกคำนวณ!G33</f>
        <v>55767.209484302657</v>
      </c>
      <c r="T33" s="128">
        <f t="shared" si="9"/>
        <v>605891.38971851999</v>
      </c>
      <c r="U33" s="128">
        <f t="shared" si="12"/>
        <v>111978.80948430274</v>
      </c>
      <c r="V33" s="128">
        <f t="shared" si="13"/>
        <v>1954969.789718522</v>
      </c>
      <c r="X33" s="1" t="s">
        <v>1</v>
      </c>
      <c r="Y33" s="11">
        <f>M11*3</f>
        <v>9277.5076271759899</v>
      </c>
    </row>
    <row r="34" spans="1:26" x14ac:dyDescent="0.2">
      <c r="A34" s="1" t="s">
        <v>3</v>
      </c>
      <c r="C34" s="11">
        <f>(B33*C28*90)/365</f>
        <v>102.52630117695627</v>
      </c>
      <c r="E34" s="1">
        <f t="shared" si="0"/>
        <v>85</v>
      </c>
      <c r="F34" s="1">
        <v>25</v>
      </c>
      <c r="G34" s="128">
        <f>C589</f>
        <v>17846.484601754102</v>
      </c>
      <c r="H34" s="128">
        <f t="shared" si="1"/>
        <v>18480.049347945205</v>
      </c>
      <c r="I34" s="128">
        <f t="shared" si="7"/>
        <v>36326.533949699311</v>
      </c>
      <c r="J34" s="128">
        <f t="shared" si="10"/>
        <v>670901.94070774992</v>
      </c>
      <c r="K34" s="11">
        <f t="shared" si="8"/>
        <v>26836.077628309999</v>
      </c>
      <c r="L34" s="11">
        <f t="shared" si="2"/>
        <v>2236.3398023591662</v>
      </c>
      <c r="M34" s="204">
        <f t="shared" si="3"/>
        <v>2447.9601976408403</v>
      </c>
      <c r="N34" s="128">
        <f t="shared" si="4"/>
        <v>29375.522371690084</v>
      </c>
      <c r="O34" s="128">
        <f>$Z$571</f>
        <v>36447.379062727952</v>
      </c>
      <c r="P34" s="128">
        <f t="shared" si="11"/>
        <v>425388.84457868111</v>
      </c>
      <c r="Q34" s="209">
        <f t="shared" si="5"/>
        <v>4684.3000000000065</v>
      </c>
      <c r="R34" s="210">
        <f t="shared" si="6"/>
        <v>56211.600000000079</v>
      </c>
      <c r="S34" s="128">
        <f>ดอกคำนวณ!G34</f>
        <v>59117.501239395533</v>
      </c>
      <c r="T34" s="128">
        <f t="shared" si="9"/>
        <v>665008.89095791557</v>
      </c>
      <c r="U34" s="128">
        <f t="shared" si="12"/>
        <v>115329.10123939562</v>
      </c>
      <c r="V34" s="128">
        <f t="shared" si="13"/>
        <v>2070298.8909579176</v>
      </c>
      <c r="Y34" s="11">
        <f>SUM(Y32:Y33)</f>
        <v>47363.892898935417</v>
      </c>
      <c r="Z34" s="11">
        <f>(Y34*Z31*90)/365</f>
        <v>350.36304336198805</v>
      </c>
    </row>
    <row r="35" spans="1:26" x14ac:dyDescent="0.2">
      <c r="B35" s="11">
        <f>SUM(B33:B34,$C16)</f>
        <v>18480.049347945205</v>
      </c>
      <c r="E35" s="1">
        <f t="shared" si="0"/>
        <v>86</v>
      </c>
      <c r="F35" s="1">
        <v>26</v>
      </c>
      <c r="G35" s="128">
        <f>C612</f>
        <v>18796.839146592109</v>
      </c>
      <c r="H35" s="128">
        <f t="shared" si="1"/>
        <v>18480.049347945205</v>
      </c>
      <c r="I35" s="128">
        <f t="shared" si="7"/>
        <v>37276.888494537314</v>
      </c>
      <c r="J35" s="128">
        <f t="shared" si="10"/>
        <v>708178.82920228725</v>
      </c>
      <c r="K35" s="11">
        <f t="shared" si="8"/>
        <v>27237.647277011049</v>
      </c>
      <c r="L35" s="11">
        <f t="shared" si="2"/>
        <v>2269.8039397509206</v>
      </c>
      <c r="M35" s="204">
        <f t="shared" si="3"/>
        <v>2414.496060249086</v>
      </c>
      <c r="N35" s="128">
        <f t="shared" si="4"/>
        <v>28973.95272298903</v>
      </c>
      <c r="O35" s="128">
        <f>$Z$594</f>
        <v>38409.25170489672</v>
      </c>
      <c r="P35" s="128">
        <f t="shared" si="11"/>
        <v>463798.09628357785</v>
      </c>
      <c r="Q35" s="209">
        <f t="shared" si="5"/>
        <v>4684.3000000000065</v>
      </c>
      <c r="R35" s="210">
        <f t="shared" si="6"/>
        <v>56211.600000000079</v>
      </c>
      <c r="S35" s="128">
        <f>ดอกคำนวณ!G35</f>
        <v>62568.03030631494</v>
      </c>
      <c r="T35" s="128">
        <f t="shared" si="9"/>
        <v>727576.92126423051</v>
      </c>
      <c r="U35" s="128">
        <f t="shared" si="12"/>
        <v>118779.63030631503</v>
      </c>
      <c r="V35" s="128">
        <f t="shared" si="13"/>
        <v>2189078.5212642327</v>
      </c>
      <c r="X35" s="1" t="s">
        <v>2</v>
      </c>
      <c r="Y35" s="11">
        <f>SUM(Y33:Y34,Z34)</f>
        <v>56991.763569473398</v>
      </c>
    </row>
    <row r="36" spans="1:26" x14ac:dyDescent="0.2">
      <c r="A36" s="1" t="s">
        <v>0</v>
      </c>
      <c r="C36" s="11">
        <f>(B35*C28*90)/365</f>
        <v>136.70173490260837</v>
      </c>
      <c r="E36" s="1">
        <f t="shared" si="0"/>
        <v>87</v>
      </c>
      <c r="F36" s="1">
        <v>27</v>
      </c>
      <c r="G36" s="128">
        <f>C635</f>
        <v>19768.440144532415</v>
      </c>
      <c r="H36" s="128">
        <f t="shared" si="1"/>
        <v>18480.049347945205</v>
      </c>
      <c r="I36" s="128">
        <f t="shared" si="7"/>
        <v>38248.489492477616</v>
      </c>
      <c r="J36" s="128">
        <f t="shared" si="10"/>
        <v>746427.31869476486</v>
      </c>
      <c r="K36" s="11">
        <f t="shared" si="8"/>
        <v>27645.456247954255</v>
      </c>
      <c r="L36" s="11">
        <f t="shared" si="2"/>
        <v>2303.7880206628547</v>
      </c>
      <c r="M36" s="204">
        <f t="shared" si="3"/>
        <v>2380.5119793371518</v>
      </c>
      <c r="N36" s="128">
        <f t="shared" si="4"/>
        <v>28566.14375204582</v>
      </c>
      <c r="O36" s="128">
        <f>$Z$617</f>
        <v>40417.690779614524</v>
      </c>
      <c r="P36" s="128">
        <f t="shared" si="11"/>
        <v>504215.78706319234</v>
      </c>
      <c r="Q36" s="209">
        <f t="shared" si="5"/>
        <v>4684.3000000000065</v>
      </c>
      <c r="R36" s="210">
        <f t="shared" si="6"/>
        <v>56211.600000000079</v>
      </c>
      <c r="S36" s="128">
        <f>ดอกคำนวณ!G36</f>
        <v>66121.795683183052</v>
      </c>
      <c r="T36" s="128">
        <f t="shared" si="9"/>
        <v>793698.71694741352</v>
      </c>
      <c r="U36" s="128">
        <f t="shared" si="12"/>
        <v>122333.39568318313</v>
      </c>
      <c r="V36" s="128">
        <f t="shared" si="13"/>
        <v>2311411.916947416</v>
      </c>
      <c r="Z36" s="11">
        <f>(Y35*Z31*90)/365</f>
        <v>421.58290859610457</v>
      </c>
    </row>
    <row r="37" spans="1:26" x14ac:dyDescent="0.2">
      <c r="A37" s="1" t="s">
        <v>30</v>
      </c>
      <c r="B37" s="128">
        <f>B35+C36</f>
        <v>18616.751082847815</v>
      </c>
      <c r="C37" s="11"/>
      <c r="E37" s="1">
        <f t="shared" si="0"/>
        <v>88</v>
      </c>
      <c r="F37" s="1">
        <v>28</v>
      </c>
      <c r="G37" s="128">
        <f>C658</f>
        <v>20761.762588588823</v>
      </c>
      <c r="H37" s="128">
        <f t="shared" si="1"/>
        <v>18480.049347945205</v>
      </c>
      <c r="I37" s="128">
        <f t="shared" si="7"/>
        <v>39241.811936534024</v>
      </c>
      <c r="J37" s="128">
        <f t="shared" si="10"/>
        <v>785669.13063129887</v>
      </c>
      <c r="K37" s="11">
        <f t="shared" si="8"/>
        <v>28059.611808260674</v>
      </c>
      <c r="L37" s="11">
        <f t="shared" si="2"/>
        <v>2338.3009840217228</v>
      </c>
      <c r="M37" s="204">
        <f t="shared" si="3"/>
        <v>2345.9990159782838</v>
      </c>
      <c r="N37" s="128">
        <f t="shared" si="4"/>
        <v>28151.988191739405</v>
      </c>
      <c r="O37" s="128">
        <f>$Z$640</f>
        <v>42473.900834450425</v>
      </c>
      <c r="P37" s="128">
        <f t="shared" si="11"/>
        <v>546689.68789764273</v>
      </c>
      <c r="Q37" s="209">
        <f t="shared" si="5"/>
        <v>4684.3000000000065</v>
      </c>
      <c r="R37" s="210">
        <f t="shared" si="6"/>
        <v>56211.600000000079</v>
      </c>
      <c r="S37" s="128">
        <f>ดอกคำนวณ!G37</f>
        <v>69781.886095086709</v>
      </c>
      <c r="T37" s="128">
        <f t="shared" si="9"/>
        <v>863480.60304250021</v>
      </c>
      <c r="U37" s="128">
        <f t="shared" si="12"/>
        <v>125993.48609508679</v>
      </c>
      <c r="V37" s="128">
        <f t="shared" si="13"/>
        <v>2437405.4030425027</v>
      </c>
      <c r="X37" s="1" t="s">
        <v>3</v>
      </c>
      <c r="Y37" s="11">
        <f>SUM(Y35,Z36,Y33)</f>
        <v>66690.854105245497</v>
      </c>
    </row>
    <row r="38" spans="1:26" x14ac:dyDescent="0.2">
      <c r="E38" s="1">
        <f t="shared" si="0"/>
        <v>89</v>
      </c>
      <c r="F38" s="1">
        <v>29</v>
      </c>
      <c r="G38" s="128">
        <f>C681</f>
        <v>21777.292090882329</v>
      </c>
      <c r="H38" s="128">
        <f t="shared" si="1"/>
        <v>18480.049347945205</v>
      </c>
      <c r="I38" s="128">
        <f t="shared" si="7"/>
        <v>40257.341438827534</v>
      </c>
      <c r="J38" s="128">
        <f t="shared" si="10"/>
        <v>825926.47207012645</v>
      </c>
      <c r="K38" s="11">
        <f t="shared" si="8"/>
        <v>28480.223174831946</v>
      </c>
      <c r="L38" s="11">
        <f t="shared" si="2"/>
        <v>2373.3519312359954</v>
      </c>
      <c r="M38" s="204">
        <f t="shared" si="3"/>
        <v>2310.9480687640112</v>
      </c>
      <c r="N38" s="128">
        <f t="shared" si="4"/>
        <v>27731.376825168132</v>
      </c>
      <c r="O38" s="128">
        <f>$Z$663</f>
        <v>44579.119210159901</v>
      </c>
      <c r="P38" s="128">
        <f t="shared" si="11"/>
        <v>591268.8071078026</v>
      </c>
      <c r="Q38" s="209">
        <f t="shared" si="5"/>
        <v>4684.3000000000065</v>
      </c>
      <c r="R38" s="210">
        <f t="shared" si="6"/>
        <v>56211.600000000079</v>
      </c>
      <c r="S38" s="128">
        <f>ดอกคำนวณ!G38</f>
        <v>73551.482678616638</v>
      </c>
      <c r="T38" s="128">
        <f t="shared" si="9"/>
        <v>937032.08572111686</v>
      </c>
      <c r="U38" s="128">
        <f t="shared" si="12"/>
        <v>129763.08267861672</v>
      </c>
      <c r="V38" s="128">
        <f t="shared" si="13"/>
        <v>2567168.4857211192</v>
      </c>
      <c r="Z38" s="11">
        <f>(Y37*Z31*90)/365</f>
        <v>493.3296057100352</v>
      </c>
    </row>
    <row r="39" spans="1:26" x14ac:dyDescent="0.2">
      <c r="A39" s="1" t="s">
        <v>20</v>
      </c>
      <c r="C39" s="11">
        <f>SUM(C30:C36)</f>
        <v>341.7543372565209</v>
      </c>
      <c r="E39" s="205">
        <f t="shared" si="0"/>
        <v>90</v>
      </c>
      <c r="F39" s="205">
        <v>30</v>
      </c>
      <c r="G39" s="206">
        <f>C704</f>
        <v>22815.525120045546</v>
      </c>
      <c r="H39" s="206">
        <f t="shared" si="1"/>
        <v>18480.049347945205</v>
      </c>
      <c r="I39" s="206">
        <f t="shared" si="7"/>
        <v>41295.574467990751</v>
      </c>
      <c r="J39" s="206">
        <f t="shared" si="10"/>
        <v>867222.04653811723</v>
      </c>
      <c r="K39" s="207">
        <f t="shared" si="8"/>
        <v>28907.401551270574</v>
      </c>
      <c r="L39" s="207">
        <f t="shared" si="2"/>
        <v>2408.9501292725477</v>
      </c>
      <c r="M39" s="208">
        <f t="shared" si="3"/>
        <v>2275.3498707274589</v>
      </c>
      <c r="N39" s="206">
        <f t="shared" si="4"/>
        <v>27304.198448729505</v>
      </c>
      <c r="O39" s="206">
        <f>$Z$686</f>
        <v>46734.616962800297</v>
      </c>
      <c r="P39" s="206">
        <f t="shared" si="11"/>
        <v>638003.42407060286</v>
      </c>
      <c r="Q39" s="207">
        <f t="shared" si="5"/>
        <v>4684.3000000000065</v>
      </c>
      <c r="R39" s="206">
        <f t="shared" si="6"/>
        <v>56211.600000000079</v>
      </c>
      <c r="S39" s="206">
        <f>ดอกคำนวณ!G39</f>
        <v>77433.861746725452</v>
      </c>
      <c r="T39" s="206">
        <f t="shared" si="9"/>
        <v>1014465.9474678424</v>
      </c>
      <c r="U39" s="206">
        <f t="shared" si="12"/>
        <v>133645.46174672554</v>
      </c>
      <c r="V39" s="206">
        <f t="shared" si="13"/>
        <v>2700813.9474678449</v>
      </c>
      <c r="X39" s="1" t="s">
        <v>0</v>
      </c>
      <c r="Y39" s="11">
        <f>SUM(Y37,Z38,Y33)</f>
        <v>76461.691338131524</v>
      </c>
    </row>
    <row r="40" spans="1:26" x14ac:dyDescent="0.2">
      <c r="A40" s="1" t="s">
        <v>27</v>
      </c>
      <c r="E40" s="1">
        <f t="shared" si="0"/>
        <v>91</v>
      </c>
      <c r="F40" s="1">
        <v>31</v>
      </c>
      <c r="G40" s="128">
        <f>C727</f>
        <v>23876.969243934622</v>
      </c>
      <c r="H40" s="128">
        <f t="shared" si="1"/>
        <v>18480.049347945205</v>
      </c>
      <c r="I40" s="128">
        <f t="shared" si="7"/>
        <v>42357.018591879823</v>
      </c>
      <c r="J40" s="128">
        <f t="shared" si="10"/>
        <v>909579.06512999709</v>
      </c>
      <c r="K40" s="11">
        <f t="shared" si="8"/>
        <v>29341.260165483778</v>
      </c>
      <c r="L40" s="11">
        <f t="shared" si="2"/>
        <v>2445.1050137903148</v>
      </c>
      <c r="M40" s="204">
        <f t="shared" si="3"/>
        <v>2239.1949862096917</v>
      </c>
      <c r="N40" s="128">
        <f t="shared" si="4"/>
        <v>26870.3398345163</v>
      </c>
      <c r="O40" s="128">
        <f>$Z$709</f>
        <v>48941.699812317493</v>
      </c>
      <c r="P40" s="128">
        <f t="shared" si="11"/>
        <v>686945.12388292036</v>
      </c>
      <c r="Q40" s="209">
        <f t="shared" si="5"/>
        <v>4684.3000000000065</v>
      </c>
      <c r="R40" s="210">
        <f t="shared" si="6"/>
        <v>56211.600000000079</v>
      </c>
      <c r="S40" s="128">
        <f>ดอกคำนวณ!G40</f>
        <v>81432.397636307316</v>
      </c>
      <c r="T40" s="128">
        <f t="shared" si="9"/>
        <v>1095898.3451041498</v>
      </c>
      <c r="U40" s="128">
        <f t="shared" si="12"/>
        <v>137643.99763630738</v>
      </c>
      <c r="V40" s="128">
        <f t="shared" si="13"/>
        <v>2838457.9451041524</v>
      </c>
      <c r="Z40" s="11">
        <f>(Y39*Z31*90)/365</f>
        <v>565.60703181631538</v>
      </c>
    </row>
    <row r="41" spans="1:26" x14ac:dyDescent="0.2">
      <c r="A41" s="1" t="s">
        <v>20</v>
      </c>
      <c r="B41" s="128"/>
      <c r="C41" s="128">
        <f>SUM(C19,C39)</f>
        <v>18821.803685201725</v>
      </c>
      <c r="E41" s="1">
        <f t="shared" si="0"/>
        <v>92</v>
      </c>
      <c r="F41" s="1">
        <v>32</v>
      </c>
      <c r="G41" s="128">
        <f>C750</f>
        <v>24962.143377767268</v>
      </c>
      <c r="H41" s="128">
        <f t="shared" si="1"/>
        <v>18480.049347945205</v>
      </c>
      <c r="I41" s="128">
        <f t="shared" si="7"/>
        <v>43442.192725712477</v>
      </c>
      <c r="J41" s="128">
        <f t="shared" si="10"/>
        <v>953021.25785570953</v>
      </c>
      <c r="K41" s="11">
        <f t="shared" si="8"/>
        <v>29781.914307990923</v>
      </c>
      <c r="L41" s="11">
        <f t="shared" si="2"/>
        <v>2481.8261923325767</v>
      </c>
      <c r="M41" s="204">
        <f t="shared" si="3"/>
        <v>2202.4738076674298</v>
      </c>
      <c r="N41" s="128">
        <f t="shared" si="4"/>
        <v>26429.68569200916</v>
      </c>
      <c r="O41" s="128">
        <f>$Z$732</f>
        <v>51201.709118375424</v>
      </c>
      <c r="P41" s="128">
        <f t="shared" si="11"/>
        <v>738146.8330012958</v>
      </c>
      <c r="Q41" s="209">
        <f t="shared" si="5"/>
        <v>4684.3000000000065</v>
      </c>
      <c r="R41" s="210">
        <f t="shared" si="6"/>
        <v>56211.600000000079</v>
      </c>
      <c r="S41" s="128">
        <f>ดอกคำนวณ!G41</f>
        <v>85550.565640974208</v>
      </c>
      <c r="T41" s="128">
        <f t="shared" si="9"/>
        <v>1181448.9107451239</v>
      </c>
      <c r="U41" s="128">
        <f t="shared" si="12"/>
        <v>141762.1656409743</v>
      </c>
      <c r="V41" s="128">
        <f t="shared" si="13"/>
        <v>2980220.1107451268</v>
      </c>
      <c r="Y41" s="11">
        <f>Y39+Z40</f>
        <v>77027.298369947835</v>
      </c>
      <c r="Z41" s="11"/>
    </row>
    <row r="42" spans="1:26" x14ac:dyDescent="0.2">
      <c r="A42" s="1" t="s">
        <v>28</v>
      </c>
      <c r="E42" s="1">
        <f t="shared" si="0"/>
        <v>93</v>
      </c>
      <c r="F42" s="1">
        <v>33</v>
      </c>
      <c r="G42" s="128">
        <f>C773</f>
        <v>26071.578037808307</v>
      </c>
      <c r="H42" s="128">
        <f t="shared" si="1"/>
        <v>18480.049347945205</v>
      </c>
      <c r="I42" s="128">
        <f t="shared" si="7"/>
        <v>44551.627385753512</v>
      </c>
      <c r="J42" s="128">
        <f t="shared" si="10"/>
        <v>997572.88524146308</v>
      </c>
      <c r="K42" s="11">
        <f t="shared" si="8"/>
        <v>30229.481370953428</v>
      </c>
      <c r="L42" s="11">
        <f t="shared" si="2"/>
        <v>2519.1234475794522</v>
      </c>
      <c r="M42" s="204">
        <f t="shared" si="3"/>
        <v>2165.1765524205543</v>
      </c>
      <c r="N42" s="128">
        <f t="shared" si="4"/>
        <v>25982.11862904665</v>
      </c>
      <c r="O42" s="128">
        <f>$Z$755</f>
        <v>53516.022884221587</v>
      </c>
      <c r="P42" s="128">
        <f t="shared" si="11"/>
        <v>791662.85588551743</v>
      </c>
      <c r="Q42" s="209">
        <f t="shared" si="5"/>
        <v>4684.3000000000065</v>
      </c>
      <c r="R42" s="210">
        <f t="shared" si="6"/>
        <v>56211.600000000079</v>
      </c>
      <c r="S42" s="128">
        <f>ดอกคำนวณ!G42</f>
        <v>89791.945031577969</v>
      </c>
      <c r="T42" s="128">
        <f t="shared" si="9"/>
        <v>1271240.8557767018</v>
      </c>
      <c r="U42" s="128">
        <f t="shared" si="12"/>
        <v>146003.54503157805</v>
      </c>
      <c r="V42" s="128">
        <f t="shared" si="13"/>
        <v>3126223.6557767047</v>
      </c>
      <c r="X42" s="1" t="s">
        <v>20</v>
      </c>
      <c r="Z42" s="11">
        <f>SUM(Z34:Z40)</f>
        <v>1830.8825894844431</v>
      </c>
    </row>
    <row r="43" spans="1:26" x14ac:dyDescent="0.2">
      <c r="E43" s="1">
        <f t="shared" si="0"/>
        <v>94</v>
      </c>
      <c r="F43" s="1">
        <v>34</v>
      </c>
      <c r="G43" s="128">
        <f>C796</f>
        <v>27205.815600726663</v>
      </c>
      <c r="H43" s="128">
        <f t="shared" si="1"/>
        <v>18480.049347945205</v>
      </c>
      <c r="I43" s="128">
        <f t="shared" si="7"/>
        <v>45685.864948671864</v>
      </c>
      <c r="J43" s="128">
        <f t="shared" si="10"/>
        <v>1043258.750190135</v>
      </c>
      <c r="K43" s="11">
        <f t="shared" si="8"/>
        <v>30684.080887945147</v>
      </c>
      <c r="L43" s="11">
        <f t="shared" si="2"/>
        <v>2557.0067406620956</v>
      </c>
      <c r="M43" s="204">
        <f t="shared" si="3"/>
        <v>2127.293259337911</v>
      </c>
      <c r="N43" s="128">
        <f t="shared" si="4"/>
        <v>25527.519112054932</v>
      </c>
      <c r="O43" s="128">
        <f>$Z$778</f>
        <v>55886.056789405775</v>
      </c>
      <c r="P43" s="128">
        <f t="shared" si="11"/>
        <v>847548.91267492319</v>
      </c>
      <c r="Q43" s="209">
        <f t="shared" si="5"/>
        <v>4684.3000000000065</v>
      </c>
      <c r="R43" s="210">
        <f t="shared" si="6"/>
        <v>56211.600000000079</v>
      </c>
      <c r="S43" s="128">
        <f>ดอกคำนวณ!G43</f>
        <v>94160.222167103304</v>
      </c>
      <c r="T43" s="128">
        <f t="shared" si="9"/>
        <v>1365401.0779438051</v>
      </c>
      <c r="U43" s="128">
        <f t="shared" si="12"/>
        <v>150371.82216710338</v>
      </c>
      <c r="V43" s="128">
        <f t="shared" si="13"/>
        <v>3276595.4779438078</v>
      </c>
      <c r="X43" s="1" t="s">
        <v>31</v>
      </c>
    </row>
    <row r="44" spans="1:26" x14ac:dyDescent="0.2">
      <c r="E44" s="1">
        <f t="shared" si="0"/>
        <v>95</v>
      </c>
      <c r="F44" s="1">
        <v>35</v>
      </c>
      <c r="G44" s="128">
        <f>C819</f>
        <v>28365.410568750623</v>
      </c>
      <c r="H44" s="128">
        <f t="shared" si="1"/>
        <v>18480.049347945205</v>
      </c>
      <c r="I44" s="128">
        <f t="shared" si="7"/>
        <v>46845.459916695829</v>
      </c>
      <c r="J44" s="128">
        <f t="shared" si="10"/>
        <v>1090104.2101068308</v>
      </c>
      <c r="K44" s="11">
        <f t="shared" si="8"/>
        <v>31145.834574480879</v>
      </c>
      <c r="L44" s="11">
        <f t="shared" si="2"/>
        <v>2595.4862145400734</v>
      </c>
      <c r="M44" s="204">
        <f t="shared" si="3"/>
        <v>2088.8137854599331</v>
      </c>
      <c r="N44" s="128">
        <f t="shared" si="4"/>
        <v>25065.765425519196</v>
      </c>
      <c r="O44" s="128">
        <f>$Z$801</f>
        <v>58313.265252192723</v>
      </c>
      <c r="P44" s="128">
        <f t="shared" si="11"/>
        <v>905862.17792711593</v>
      </c>
      <c r="Q44" s="209">
        <f t="shared" si="5"/>
        <v>4684.3000000000065</v>
      </c>
      <c r="R44" s="210">
        <f t="shared" si="6"/>
        <v>56211.600000000079</v>
      </c>
      <c r="S44" s="128">
        <f>ดอกคำนวณ!G44</f>
        <v>98659.193698635412</v>
      </c>
      <c r="T44" s="128">
        <f t="shared" si="9"/>
        <v>1464060.2716424405</v>
      </c>
      <c r="U44" s="128">
        <f t="shared" si="12"/>
        <v>154870.79369863548</v>
      </c>
      <c r="V44" s="128">
        <f t="shared" si="13"/>
        <v>3431466.2716424433</v>
      </c>
      <c r="X44" s="1" t="s">
        <v>20</v>
      </c>
      <c r="Y44" s="128"/>
      <c r="Z44" s="128">
        <f>SUM(Z21,Z42)</f>
        <v>2527.4715464455244</v>
      </c>
    </row>
    <row r="45" spans="1:26" x14ac:dyDescent="0.2">
      <c r="A45" s="1" t="s">
        <v>4</v>
      </c>
      <c r="B45" s="1" t="s">
        <v>100</v>
      </c>
      <c r="E45" s="1">
        <f t="shared" si="0"/>
        <v>96</v>
      </c>
      <c r="F45" s="1">
        <v>36</v>
      </c>
      <c r="G45" s="128">
        <f>C842</f>
        <v>29550.929840751047</v>
      </c>
      <c r="H45" s="128">
        <f t="shared" si="1"/>
        <v>18480.049347945205</v>
      </c>
      <c r="I45" s="128">
        <f t="shared" si="7"/>
        <v>48030.979188696248</v>
      </c>
      <c r="J45" s="128">
        <f t="shared" si="10"/>
        <v>1138135.1892955271</v>
      </c>
      <c r="K45" s="11">
        <f t="shared" si="8"/>
        <v>31614.866369320196</v>
      </c>
      <c r="L45" s="11">
        <f t="shared" si="2"/>
        <v>2634.5721974433495</v>
      </c>
      <c r="M45" s="204">
        <f t="shared" si="3"/>
        <v>2049.727802556657</v>
      </c>
      <c r="N45" s="128">
        <f t="shared" si="4"/>
        <v>24596.733630679882</v>
      </c>
      <c r="O45" s="128">
        <f>$Z$824</f>
        <v>60799.142522533934</v>
      </c>
      <c r="P45" s="128">
        <f t="shared" si="11"/>
        <v>966661.32044964982</v>
      </c>
      <c r="Q45" s="209">
        <f t="shared" si="5"/>
        <v>4684.3000000000065</v>
      </c>
      <c r="R45" s="210">
        <f t="shared" si="6"/>
        <v>56211.600000000079</v>
      </c>
      <c r="S45" s="128">
        <f>ดอกคำนวณ!G45</f>
        <v>103292.76986918725</v>
      </c>
      <c r="T45" s="128">
        <f t="shared" si="9"/>
        <v>1567353.0415116276</v>
      </c>
      <c r="U45" s="128">
        <f t="shared" si="12"/>
        <v>159504.36986918733</v>
      </c>
      <c r="V45" s="128">
        <f t="shared" si="13"/>
        <v>3590970.6415116307</v>
      </c>
      <c r="X45" s="1" t="s">
        <v>32</v>
      </c>
    </row>
    <row r="46" spans="1:26" x14ac:dyDescent="0.2">
      <c r="A46" s="1" t="s">
        <v>17</v>
      </c>
      <c r="E46" s="1">
        <f t="shared" si="0"/>
        <v>97</v>
      </c>
      <c r="F46" s="1">
        <v>37</v>
      </c>
      <c r="G46" s="128">
        <f>C865</f>
        <v>30762.952989384929</v>
      </c>
      <c r="H46" s="128">
        <f t="shared" si="1"/>
        <v>18480.049347945205</v>
      </c>
      <c r="I46" s="128">
        <f t="shared" si="7"/>
        <v>49243.002337330137</v>
      </c>
      <c r="J46" s="128">
        <f t="shared" si="10"/>
        <v>1187378.1916328571</v>
      </c>
      <c r="K46" s="11">
        <f t="shared" si="8"/>
        <v>32091.302476563706</v>
      </c>
      <c r="L46" s="11">
        <f t="shared" si="2"/>
        <v>2674.2752063803086</v>
      </c>
      <c r="M46" s="204">
        <f t="shared" si="3"/>
        <v>2010.0247936196979</v>
      </c>
      <c r="N46" s="128">
        <f t="shared" si="4"/>
        <v>24120.297523436377</v>
      </c>
      <c r="O46" s="128">
        <f>$Z$847</f>
        <v>63345.223806489623</v>
      </c>
      <c r="P46" s="128">
        <f t="shared" si="11"/>
        <v>1030006.5442561394</v>
      </c>
      <c r="Q46" s="209">
        <f t="shared" si="5"/>
        <v>4684.3000000000065</v>
      </c>
      <c r="R46" s="210">
        <f t="shared" si="6"/>
        <v>56211.600000000079</v>
      </c>
      <c r="S46" s="128">
        <f>ดอกคำนวณ!G46</f>
        <v>108064.97791225395</v>
      </c>
      <c r="T46" s="128">
        <f t="shared" si="9"/>
        <v>1675418.0194238815</v>
      </c>
      <c r="U46" s="128">
        <f t="shared" si="12"/>
        <v>164276.57791225403</v>
      </c>
      <c r="V46" s="128">
        <f t="shared" si="13"/>
        <v>3755247.2194238845</v>
      </c>
      <c r="Y46" s="128"/>
      <c r="Z46" s="128"/>
    </row>
    <row r="47" spans="1:26" x14ac:dyDescent="0.2">
      <c r="E47" s="1">
        <f t="shared" si="0"/>
        <v>98</v>
      </c>
      <c r="F47" s="1">
        <v>38</v>
      </c>
      <c r="G47" s="128">
        <f>C888</f>
        <v>32002.072544434966</v>
      </c>
      <c r="H47" s="128">
        <f t="shared" si="1"/>
        <v>18480.049347945205</v>
      </c>
      <c r="I47" s="128">
        <f t="shared" si="7"/>
        <v>50482.121892380172</v>
      </c>
      <c r="J47" s="128">
        <f t="shared" si="10"/>
        <v>1237860.3135252371</v>
      </c>
      <c r="K47" s="11">
        <f t="shared" si="8"/>
        <v>32575.27140855887</v>
      </c>
      <c r="L47" s="11">
        <f t="shared" si="2"/>
        <v>2714.6059507132395</v>
      </c>
      <c r="M47" s="204">
        <f t="shared" si="3"/>
        <v>1969.694049286767</v>
      </c>
      <c r="N47" s="128">
        <f t="shared" si="4"/>
        <v>23636.328591441204</v>
      </c>
      <c r="O47" s="128">
        <f>$Z$870</f>
        <v>65953.086423017725</v>
      </c>
      <c r="P47" s="128">
        <f t="shared" si="11"/>
        <v>1095959.6306791571</v>
      </c>
      <c r="Q47" s="209">
        <f t="shared" si="5"/>
        <v>4684.3000000000065</v>
      </c>
      <c r="R47" s="210">
        <f t="shared" si="6"/>
        <v>56211.600000000079</v>
      </c>
      <c r="S47" s="128">
        <f>ดอกคำนวณ!G47</f>
        <v>112979.96555204884</v>
      </c>
      <c r="T47" s="128">
        <f t="shared" si="9"/>
        <v>1788397.9849759303</v>
      </c>
      <c r="U47" s="128">
        <f t="shared" si="12"/>
        <v>169191.56555204891</v>
      </c>
      <c r="V47" s="128">
        <f t="shared" si="13"/>
        <v>3924438.7849759334</v>
      </c>
    </row>
    <row r="48" spans="1:26" x14ac:dyDescent="0.2">
      <c r="B48" s="203" t="s">
        <v>18</v>
      </c>
      <c r="C48" s="203" t="s">
        <v>19</v>
      </c>
      <c r="E48" s="1">
        <f t="shared" si="0"/>
        <v>99</v>
      </c>
      <c r="F48" s="1">
        <v>39</v>
      </c>
      <c r="G48" s="128">
        <f>C911</f>
        <v>33268.894282483467</v>
      </c>
      <c r="H48" s="128">
        <f t="shared" si="1"/>
        <v>18480.049347945205</v>
      </c>
      <c r="I48" s="128">
        <f t="shared" si="7"/>
        <v>51748.943630428672</v>
      </c>
      <c r="J48" s="128">
        <f t="shared" si="10"/>
        <v>1289609.2571556659</v>
      </c>
      <c r="K48" s="11">
        <f t="shared" si="8"/>
        <v>33066.90402963246</v>
      </c>
      <c r="L48" s="11">
        <f t="shared" si="2"/>
        <v>2755.575335802705</v>
      </c>
      <c r="M48" s="204">
        <f t="shared" si="3"/>
        <v>1928.7246641973015</v>
      </c>
      <c r="N48" s="128">
        <f t="shared" si="4"/>
        <v>23144.695970367618</v>
      </c>
      <c r="O48" s="128">
        <f>$Z$893</f>
        <v>68624.350994073568</v>
      </c>
      <c r="P48" s="128">
        <f t="shared" si="11"/>
        <v>1164583.9816732306</v>
      </c>
      <c r="Q48" s="209">
        <f t="shared" si="5"/>
        <v>4684.3000000000065</v>
      </c>
      <c r="R48" s="210">
        <f t="shared" si="6"/>
        <v>56211.600000000079</v>
      </c>
      <c r="S48" s="128">
        <f>ดอกคำนวณ!G48</f>
        <v>118042.00460846286</v>
      </c>
      <c r="T48" s="128">
        <f t="shared" si="9"/>
        <v>1906439.9895843931</v>
      </c>
      <c r="U48" s="128">
        <f t="shared" si="12"/>
        <v>174253.60460846295</v>
      </c>
      <c r="V48" s="128">
        <f t="shared" si="13"/>
        <v>4098692.3895843965</v>
      </c>
    </row>
    <row r="49" spans="1:26" x14ac:dyDescent="0.2">
      <c r="B49" s="11"/>
      <c r="C49" s="201">
        <v>0.03</v>
      </c>
      <c r="E49" s="205">
        <f t="shared" si="0"/>
        <v>100</v>
      </c>
      <c r="F49" s="205">
        <v>40</v>
      </c>
      <c r="G49" s="206">
        <f>C934</f>
        <v>34564.037523062376</v>
      </c>
      <c r="H49" s="206">
        <f t="shared" si="1"/>
        <v>18480.049347945205</v>
      </c>
      <c r="I49" s="206">
        <f t="shared" si="7"/>
        <v>53044.086871007581</v>
      </c>
      <c r="J49" s="206">
        <f t="shared" si="10"/>
        <v>1342653.3440266736</v>
      </c>
      <c r="K49" s="207">
        <f t="shared" si="8"/>
        <v>33566.33360066684</v>
      </c>
      <c r="L49" s="207">
        <f t="shared" si="2"/>
        <v>2797.1944667222365</v>
      </c>
      <c r="M49" s="208">
        <f t="shared" si="3"/>
        <v>1887.1055332777701</v>
      </c>
      <c r="N49" s="206">
        <f t="shared" si="4"/>
        <v>22645.266399333239</v>
      </c>
      <c r="O49" s="206">
        <f>$Z$916</f>
        <v>71360.682668992275</v>
      </c>
      <c r="P49" s="206">
        <f t="shared" si="11"/>
        <v>1235944.664342223</v>
      </c>
      <c r="Q49" s="207">
        <f t="shared" si="5"/>
        <v>4684.3000000000065</v>
      </c>
      <c r="R49" s="206">
        <f t="shared" si="6"/>
        <v>56211.600000000079</v>
      </c>
      <c r="S49" s="206">
        <f>ดอกคำนวณ!G49</f>
        <v>123255.49470988053</v>
      </c>
      <c r="T49" s="206">
        <f t="shared" si="9"/>
        <v>2029695.4842942737</v>
      </c>
      <c r="U49" s="206">
        <f t="shared" si="12"/>
        <v>179467.09470988059</v>
      </c>
      <c r="V49" s="206">
        <f t="shared" si="13"/>
        <v>4278159.4842942767</v>
      </c>
    </row>
    <row r="50" spans="1:26" x14ac:dyDescent="0.2">
      <c r="A50" s="1" t="s">
        <v>26</v>
      </c>
      <c r="B50" s="11">
        <f>$C$10</f>
        <v>4620.0123369863013</v>
      </c>
      <c r="G50" s="128">
        <f>SUM(G10:G49)</f>
        <v>603451.3701088652</v>
      </c>
      <c r="H50" s="128">
        <f>SUM(H10:H49)</f>
        <v>739201.97391780862</v>
      </c>
      <c r="I50" s="128">
        <f>SUM(I10:I49)</f>
        <v>1342653.3440266736</v>
      </c>
      <c r="J50" s="128"/>
      <c r="K50" s="128"/>
      <c r="L50" s="128"/>
      <c r="M50" s="128"/>
      <c r="N50" s="128">
        <f t="shared" ref="N50:O50" si="14">SUM(N10:N49)</f>
        <v>1229091.0177524542</v>
      </c>
      <c r="O50" s="128">
        <f t="shared" si="14"/>
        <v>1235944.664342223</v>
      </c>
      <c r="P50" s="128"/>
      <c r="Q50" s="128">
        <f>SUM(Q10:Q49)</f>
        <v>187372.00000000032</v>
      </c>
      <c r="R50" s="128">
        <f>SUM(R10:R49)</f>
        <v>2248464.0000000033</v>
      </c>
      <c r="S50" s="128">
        <f>ดอกคำนวณ!G50</f>
        <v>2029695.4842942737</v>
      </c>
      <c r="U50" s="128">
        <f>SUM(U10:U49)</f>
        <v>4278159.4842942767</v>
      </c>
      <c r="V50" s="128">
        <f>SUM(V10:V49)</f>
        <v>71276340.528227448</v>
      </c>
      <c r="X50" s="1" t="s">
        <v>5</v>
      </c>
      <c r="Y50" s="1" t="s">
        <v>100</v>
      </c>
    </row>
    <row r="51" spans="1:26" x14ac:dyDescent="0.2">
      <c r="A51" s="1" t="s">
        <v>1</v>
      </c>
      <c r="B51" s="128">
        <f>$B$37</f>
        <v>18616.751082847815</v>
      </c>
      <c r="X51" s="1" t="s">
        <v>17</v>
      </c>
    </row>
    <row r="52" spans="1:26" x14ac:dyDescent="0.2">
      <c r="B52" s="11">
        <f>SUM(B50:B51)</f>
        <v>23236.763419834118</v>
      </c>
      <c r="C52" s="11">
        <f>(B52*C49*90)/365</f>
        <v>171.88838694123868</v>
      </c>
    </row>
    <row r="53" spans="1:26" x14ac:dyDescent="0.2">
      <c r="A53" s="1" t="s">
        <v>2</v>
      </c>
      <c r="B53" s="128">
        <f>B52+C52+B50</f>
        <v>28028.664143761656</v>
      </c>
      <c r="Y53" s="203" t="s">
        <v>18</v>
      </c>
      <c r="Z53" s="203" t="s">
        <v>19</v>
      </c>
    </row>
    <row r="54" spans="1:26" x14ac:dyDescent="0.2">
      <c r="C54" s="11">
        <f>(B53*C49*90)/365</f>
        <v>207.33532380316839</v>
      </c>
      <c r="Y54" s="11"/>
      <c r="Z54" s="201">
        <v>0.03</v>
      </c>
    </row>
    <row r="55" spans="1:26" x14ac:dyDescent="0.2">
      <c r="A55" s="1" t="s">
        <v>3</v>
      </c>
      <c r="B55" s="11">
        <f>SUM(B53,B50,C54)</f>
        <v>32856.011804551126</v>
      </c>
      <c r="X55" s="1" t="s">
        <v>26</v>
      </c>
      <c r="Y55" s="11">
        <f>$Y$41</f>
        <v>77027.298369947835</v>
      </c>
    </row>
    <row r="56" spans="1:26" x14ac:dyDescent="0.2">
      <c r="C56" s="11">
        <f>(B55*C49*90)/365</f>
        <v>243.04447088298093</v>
      </c>
      <c r="X56" s="1" t="s">
        <v>1</v>
      </c>
      <c r="Y56" s="11">
        <f>M12*3</f>
        <v>9206.5669887474905</v>
      </c>
    </row>
    <row r="57" spans="1:26" x14ac:dyDescent="0.2">
      <c r="A57" s="1" t="s">
        <v>0</v>
      </c>
      <c r="Y57" s="11">
        <f>SUM(Y55:Y56)</f>
        <v>86233.86535869533</v>
      </c>
      <c r="Z57" s="11">
        <f>(Y57*Z54*90)/365</f>
        <v>637.89434648897918</v>
      </c>
    </row>
    <row r="58" spans="1:26" x14ac:dyDescent="0.2">
      <c r="B58" s="11">
        <f>SUM(B55,C56,B50)</f>
        <v>37719.068612420408</v>
      </c>
      <c r="C58" s="11">
        <f>(B58*C49*90)/365</f>
        <v>279.01776781790437</v>
      </c>
      <c r="X58" s="1" t="s">
        <v>2</v>
      </c>
      <c r="Y58" s="11">
        <f>SUM(Y56:Y57,Z57)</f>
        <v>96078.326693931798</v>
      </c>
    </row>
    <row r="59" spans="1:26" x14ac:dyDescent="0.2">
      <c r="B59" s="11"/>
      <c r="C59" s="11"/>
      <c r="Z59" s="11">
        <f>(Y58*Z54*90)/365</f>
        <v>710.71638924278318</v>
      </c>
    </row>
    <row r="60" spans="1:26" x14ac:dyDescent="0.2">
      <c r="A60" s="1" t="s">
        <v>20</v>
      </c>
      <c r="C60" s="11">
        <f>SUM(C52:C58)</f>
        <v>901.28594944529232</v>
      </c>
      <c r="X60" s="1" t="s">
        <v>3</v>
      </c>
      <c r="Y60" s="11">
        <f>SUM(Y58,Z59,Y56)</f>
        <v>105995.61007192207</v>
      </c>
    </row>
    <row r="61" spans="1:26" x14ac:dyDescent="0.2">
      <c r="A61" s="1" t="s">
        <v>31</v>
      </c>
      <c r="Z61" s="11">
        <f>(Y60*Z54*90)/365</f>
        <v>784.07711560051951</v>
      </c>
    </row>
    <row r="62" spans="1:26" x14ac:dyDescent="0.2">
      <c r="A62" s="1" t="s">
        <v>20</v>
      </c>
      <c r="B62" s="128"/>
      <c r="C62" s="128">
        <f>SUM(C39,C60)</f>
        <v>1243.0402867018133</v>
      </c>
      <c r="X62" s="1" t="s">
        <v>0</v>
      </c>
      <c r="Y62" s="11">
        <f>SUM(Y60,Z61,Y56)</f>
        <v>115986.25417627009</v>
      </c>
    </row>
    <row r="63" spans="1:26" x14ac:dyDescent="0.2">
      <c r="A63" s="1" t="s">
        <v>32</v>
      </c>
      <c r="Z63" s="11">
        <f>(Y62*Z54*90)/365</f>
        <v>857.98051034501157</v>
      </c>
    </row>
    <row r="64" spans="1:26" x14ac:dyDescent="0.2">
      <c r="A64" s="1" t="s">
        <v>20</v>
      </c>
      <c r="B64" s="128"/>
      <c r="C64" s="128">
        <f>SUM(C41,C62)</f>
        <v>20064.843971903538</v>
      </c>
      <c r="Y64" s="11">
        <f>Y62+Z63</f>
        <v>116844.23468661509</v>
      </c>
      <c r="Z64" s="11"/>
    </row>
    <row r="65" spans="1:26" x14ac:dyDescent="0.2">
      <c r="A65" s="1" t="s">
        <v>28</v>
      </c>
      <c r="X65" s="1" t="s">
        <v>20</v>
      </c>
      <c r="Z65" s="11">
        <f>SUM(Z57:Z63)</f>
        <v>2990.6683616772934</v>
      </c>
    </row>
    <row r="66" spans="1:26" x14ac:dyDescent="0.2">
      <c r="X66" s="1" t="s">
        <v>35</v>
      </c>
    </row>
    <row r="67" spans="1:26" x14ac:dyDescent="0.2">
      <c r="X67" s="1" t="s">
        <v>20</v>
      </c>
      <c r="Y67" s="128"/>
      <c r="Z67" s="128">
        <f>SUM(Z44,Z65)</f>
        <v>5518.1399081228174</v>
      </c>
    </row>
    <row r="68" spans="1:26" x14ac:dyDescent="0.2">
      <c r="A68" s="1" t="s">
        <v>5</v>
      </c>
      <c r="B68" s="1" t="s">
        <v>100</v>
      </c>
      <c r="X68" s="1" t="s">
        <v>32</v>
      </c>
    </row>
    <row r="69" spans="1:26" x14ac:dyDescent="0.2">
      <c r="A69" s="1" t="s">
        <v>17</v>
      </c>
      <c r="Y69" s="128"/>
      <c r="Z69" s="128"/>
    </row>
    <row r="71" spans="1:26" x14ac:dyDescent="0.2">
      <c r="B71" s="203" t="s">
        <v>18</v>
      </c>
      <c r="C71" s="203" t="s">
        <v>19</v>
      </c>
    </row>
    <row r="72" spans="1:26" x14ac:dyDescent="0.2">
      <c r="B72" s="11"/>
      <c r="C72" s="201">
        <v>0.03</v>
      </c>
    </row>
    <row r="73" spans="1:26" x14ac:dyDescent="0.2">
      <c r="A73" s="1" t="s">
        <v>26</v>
      </c>
      <c r="B73" s="11">
        <f>$C$10</f>
        <v>4620.0123369863013</v>
      </c>
      <c r="X73" s="1" t="s">
        <v>6</v>
      </c>
      <c r="Y73" s="1" t="s">
        <v>100</v>
      </c>
    </row>
    <row r="74" spans="1:26" x14ac:dyDescent="0.2">
      <c r="A74" s="1" t="s">
        <v>1</v>
      </c>
      <c r="B74" s="128">
        <f>$B$58</f>
        <v>37719.068612420408</v>
      </c>
      <c r="X74" s="1" t="s">
        <v>17</v>
      </c>
    </row>
    <row r="75" spans="1:26" x14ac:dyDescent="0.2">
      <c r="B75" s="11">
        <f>SUM(B73:B74)</f>
        <v>42339.080949406707</v>
      </c>
      <c r="C75" s="11">
        <f>(B75*C72*90)/365</f>
        <v>313.19320154355643</v>
      </c>
    </row>
    <row r="76" spans="1:26" x14ac:dyDescent="0.2">
      <c r="A76" s="1" t="s">
        <v>2</v>
      </c>
      <c r="B76" s="128">
        <f>B75+C75+B73</f>
        <v>47272.286487936566</v>
      </c>
      <c r="Y76" s="203" t="s">
        <v>18</v>
      </c>
      <c r="Z76" s="203" t="s">
        <v>19</v>
      </c>
    </row>
    <row r="77" spans="1:26" x14ac:dyDescent="0.2">
      <c r="C77" s="11">
        <f>(B76*C72*90)/365</f>
        <v>349.68540689706498</v>
      </c>
      <c r="Y77" s="11"/>
      <c r="Z77" s="201">
        <v>0.03</v>
      </c>
    </row>
    <row r="78" spans="1:26" x14ac:dyDescent="0.2">
      <c r="A78" s="1" t="s">
        <v>3</v>
      </c>
      <c r="B78" s="11">
        <f>SUM(B76,B73,C77)</f>
        <v>52241.98423181993</v>
      </c>
      <c r="X78" s="1" t="s">
        <v>26</v>
      </c>
      <c r="Y78" s="11">
        <f>$Y$64</f>
        <v>116844.23468661509</v>
      </c>
    </row>
    <row r="79" spans="1:26" x14ac:dyDescent="0.2">
      <c r="C79" s="11">
        <f>(B78*C72*90)/365</f>
        <v>386.44755459154464</v>
      </c>
      <c r="X79" s="1" t="s">
        <v>1</v>
      </c>
      <c r="Y79" s="11">
        <f>M13*3</f>
        <v>9134.5779823939829</v>
      </c>
    </row>
    <row r="80" spans="1:26" x14ac:dyDescent="0.2">
      <c r="A80" s="1" t="s">
        <v>0</v>
      </c>
      <c r="Y80" s="11">
        <f>SUM(Y78:Y79)</f>
        <v>125978.81266900907</v>
      </c>
      <c r="Z80" s="11">
        <f>(Y80*Z77*90)/365</f>
        <v>931.89806631869726</v>
      </c>
    </row>
    <row r="81" spans="1:26" x14ac:dyDescent="0.2">
      <c r="B81" s="11">
        <f>SUM(B78,C79,B73)</f>
        <v>57248.44412339777</v>
      </c>
      <c r="C81" s="11">
        <f>(B81*C72*90)/365</f>
        <v>423.48164146075061</v>
      </c>
      <c r="X81" s="1" t="s">
        <v>2</v>
      </c>
      <c r="Y81" s="11">
        <f>SUM(Y79:Y80,Z80)</f>
        <v>136045.28871772176</v>
      </c>
    </row>
    <row r="82" spans="1:26" x14ac:dyDescent="0.2">
      <c r="B82" s="11"/>
      <c r="C82" s="11"/>
      <c r="Z82" s="11">
        <f>(Y81*Z77*90)/365</f>
        <v>1006.3624096927363</v>
      </c>
    </row>
    <row r="83" spans="1:26" x14ac:dyDescent="0.2">
      <c r="A83" s="1" t="s">
        <v>20</v>
      </c>
      <c r="C83" s="11">
        <f>SUM(C75:C81)</f>
        <v>1472.8078044929166</v>
      </c>
      <c r="X83" s="1" t="s">
        <v>3</v>
      </c>
      <c r="Y83" s="11">
        <f>SUM(Y81,Z82,Y79)</f>
        <v>146186.22910980848</v>
      </c>
    </row>
    <row r="84" spans="1:26" x14ac:dyDescent="0.2">
      <c r="A84" s="1" t="s">
        <v>35</v>
      </c>
      <c r="Z84" s="11">
        <f>(Y83*Z77*90)/365</f>
        <v>1081.3775851958437</v>
      </c>
    </row>
    <row r="85" spans="1:26" x14ac:dyDescent="0.2">
      <c r="A85" s="1" t="s">
        <v>20</v>
      </c>
      <c r="B85" s="128"/>
      <c r="C85" s="128">
        <f>SUM(C62,C83)</f>
        <v>2715.8480911947299</v>
      </c>
      <c r="X85" s="1" t="s">
        <v>0</v>
      </c>
      <c r="Y85" s="11">
        <f>SUM(Y83,Z84,Y79)</f>
        <v>156402.18467739833</v>
      </c>
    </row>
    <row r="86" spans="1:26" x14ac:dyDescent="0.2">
      <c r="A86" s="1" t="s">
        <v>32</v>
      </c>
      <c r="Z86" s="11">
        <f>(Y85*Z77*90)/365</f>
        <v>1156.9476674766452</v>
      </c>
    </row>
    <row r="87" spans="1:26" x14ac:dyDescent="0.2">
      <c r="A87" s="1" t="s">
        <v>20</v>
      </c>
      <c r="B87" s="128"/>
      <c r="C87" s="128">
        <f>SUM(C64,C85)</f>
        <v>22780.692063098268</v>
      </c>
      <c r="Y87" s="11">
        <f>Y85+Z86</f>
        <v>157559.13234487496</v>
      </c>
      <c r="Z87" s="11"/>
    </row>
    <row r="88" spans="1:26" x14ac:dyDescent="0.2">
      <c r="A88" s="1" t="s">
        <v>28</v>
      </c>
      <c r="X88" s="1" t="s">
        <v>20</v>
      </c>
      <c r="Z88" s="11">
        <f>SUM(Z80:Z86)</f>
        <v>4176.5857286839218</v>
      </c>
    </row>
    <row r="89" spans="1:26" x14ac:dyDescent="0.2">
      <c r="X89" s="1" t="s">
        <v>36</v>
      </c>
    </row>
    <row r="90" spans="1:26" x14ac:dyDescent="0.2">
      <c r="X90" s="1" t="s">
        <v>20</v>
      </c>
      <c r="Y90" s="128"/>
      <c r="Z90" s="128">
        <f>SUM(Z67,Z88)</f>
        <v>9694.7256368067392</v>
      </c>
    </row>
    <row r="91" spans="1:26" x14ac:dyDescent="0.2">
      <c r="A91" s="1" t="s">
        <v>6</v>
      </c>
      <c r="B91" s="1" t="s">
        <v>100</v>
      </c>
      <c r="X91" s="1" t="s">
        <v>32</v>
      </c>
    </row>
    <row r="92" spans="1:26" x14ac:dyDescent="0.2">
      <c r="A92" s="1" t="s">
        <v>17</v>
      </c>
      <c r="Y92" s="128"/>
      <c r="Z92" s="128"/>
    </row>
    <row r="94" spans="1:26" x14ac:dyDescent="0.2">
      <c r="B94" s="203" t="s">
        <v>18</v>
      </c>
      <c r="C94" s="203" t="s">
        <v>19</v>
      </c>
    </row>
    <row r="95" spans="1:26" x14ac:dyDescent="0.2">
      <c r="B95" s="11"/>
      <c r="C95" s="201">
        <v>0.03</v>
      </c>
    </row>
    <row r="96" spans="1:26" x14ac:dyDescent="0.2">
      <c r="A96" s="1" t="s">
        <v>26</v>
      </c>
      <c r="B96" s="11">
        <f>$C$10</f>
        <v>4620.0123369863013</v>
      </c>
      <c r="X96" s="1" t="s">
        <v>7</v>
      </c>
      <c r="Y96" s="1" t="s">
        <v>100</v>
      </c>
    </row>
    <row r="97" spans="1:26" x14ac:dyDescent="0.2">
      <c r="A97" s="1" t="s">
        <v>1</v>
      </c>
      <c r="B97" s="128">
        <f>$B81</f>
        <v>57248.44412339777</v>
      </c>
      <c r="X97" s="1" t="s">
        <v>17</v>
      </c>
    </row>
    <row r="98" spans="1:26" x14ac:dyDescent="0.2">
      <c r="B98" s="11">
        <f>SUM(B96:B97)</f>
        <v>61868.45646038407</v>
      </c>
      <c r="C98" s="11">
        <f>(B98*C95*90)/365</f>
        <v>457.65707518640272</v>
      </c>
    </row>
    <row r="99" spans="1:26" x14ac:dyDescent="0.2">
      <c r="A99" s="1" t="s">
        <v>2</v>
      </c>
      <c r="B99" s="128">
        <f>B98+C98+B96</f>
        <v>66946.125872556775</v>
      </c>
      <c r="Y99" s="203" t="s">
        <v>18</v>
      </c>
      <c r="Z99" s="203" t="s">
        <v>19</v>
      </c>
    </row>
    <row r="100" spans="1:26" x14ac:dyDescent="0.2">
      <c r="C100" s="11">
        <f>(B99*C95*90)/365</f>
        <v>495.21791741343361</v>
      </c>
      <c r="Y100" s="11"/>
      <c r="Z100" s="201">
        <v>0.03</v>
      </c>
    </row>
    <row r="101" spans="1:26" x14ac:dyDescent="0.2">
      <c r="A101" s="1" t="s">
        <v>3</v>
      </c>
      <c r="B101" s="11">
        <f>SUM(B99,B96,C100)</f>
        <v>72061.356126956511</v>
      </c>
      <c r="X101" s="1" t="s">
        <v>26</v>
      </c>
      <c r="Y101" s="11">
        <f>$Y$87</f>
        <v>157559.13234487496</v>
      </c>
    </row>
    <row r="102" spans="1:26" x14ac:dyDescent="0.2">
      <c r="C102" s="11">
        <f>(B101*C95*90)/365</f>
        <v>533.05660696652762</v>
      </c>
      <c r="X102" s="1" t="s">
        <v>1</v>
      </c>
      <c r="Y102" s="11">
        <f>M14*3</f>
        <v>9061.5164894055197</v>
      </c>
    </row>
    <row r="103" spans="1:26" x14ac:dyDescent="0.2">
      <c r="A103" s="1" t="s">
        <v>0</v>
      </c>
      <c r="Y103" s="11">
        <f>SUM(Y101:Y102)</f>
        <v>166620.6488342805</v>
      </c>
      <c r="Z103" s="11">
        <f>(Y103*Z100*90)/365</f>
        <v>1232.5363064453627</v>
      </c>
    </row>
    <row r="104" spans="1:26" x14ac:dyDescent="0.2">
      <c r="B104" s="11">
        <f>SUM(B101,C102,B96)</f>
        <v>77214.425070909332</v>
      </c>
      <c r="C104" s="11">
        <f>(B104*C95*90)/365</f>
        <v>571.17519915467176</v>
      </c>
      <c r="X104" s="1" t="s">
        <v>2</v>
      </c>
      <c r="Y104" s="11">
        <f>SUM(Y102:Y103,Z103)</f>
        <v>176914.7016301314</v>
      </c>
    </row>
    <row r="105" spans="1:26" x14ac:dyDescent="0.2">
      <c r="B105" s="11"/>
      <c r="C105" s="11"/>
      <c r="Z105" s="11">
        <f>(Y104*Z100*90)/365</f>
        <v>1308.684094250287</v>
      </c>
    </row>
    <row r="106" spans="1:26" x14ac:dyDescent="0.2">
      <c r="A106" s="1" t="s">
        <v>20</v>
      </c>
      <c r="C106" s="11">
        <f>SUM(C98:C104)</f>
        <v>2057.1067987210358</v>
      </c>
      <c r="X106" s="1" t="s">
        <v>3</v>
      </c>
      <c r="Y106" s="11">
        <f>SUM(Y104,Z105,Y102)</f>
        <v>187284.90221378719</v>
      </c>
    </row>
    <row r="107" spans="1:26" x14ac:dyDescent="0.2">
      <c r="A107" s="1" t="s">
        <v>36</v>
      </c>
      <c r="Z107" s="11">
        <f>(Y106*Z100*90)/365</f>
        <v>1385.3951670608915</v>
      </c>
    </row>
    <row r="108" spans="1:26" x14ac:dyDescent="0.2">
      <c r="A108" s="1" t="s">
        <v>20</v>
      </c>
      <c r="B108" s="128"/>
      <c r="C108" s="128">
        <f>SUM(C85,C106)</f>
        <v>4772.9548899157653</v>
      </c>
      <c r="X108" s="1" t="s">
        <v>0</v>
      </c>
      <c r="Y108" s="11">
        <f>SUM(Y106,Z107,Y102)</f>
        <v>197731.81387025362</v>
      </c>
    </row>
    <row r="109" spans="1:26" x14ac:dyDescent="0.2">
      <c r="A109" s="1" t="s">
        <v>32</v>
      </c>
      <c r="Z109" s="11">
        <f>(Y108*Z100*90)/365</f>
        <v>1462.673691642972</v>
      </c>
    </row>
    <row r="110" spans="1:26" x14ac:dyDescent="0.2">
      <c r="A110" s="1" t="s">
        <v>20</v>
      </c>
      <c r="B110" s="128"/>
      <c r="C110" s="128">
        <f>SUM(C87,C108)</f>
        <v>27553.646953014031</v>
      </c>
      <c r="Y110" s="11">
        <f>Y108+Z109</f>
        <v>199194.48756189659</v>
      </c>
      <c r="Z110" s="11"/>
    </row>
    <row r="111" spans="1:26" x14ac:dyDescent="0.2">
      <c r="A111" s="1" t="s">
        <v>28</v>
      </c>
      <c r="X111" s="1" t="s">
        <v>20</v>
      </c>
      <c r="Z111" s="11">
        <f>SUM(Z103:Z109)</f>
        <v>5389.289259399513</v>
      </c>
    </row>
    <row r="112" spans="1:26" x14ac:dyDescent="0.2">
      <c r="X112" s="1" t="s">
        <v>37</v>
      </c>
    </row>
    <row r="113" spans="1:26" x14ac:dyDescent="0.2">
      <c r="X113" s="1" t="s">
        <v>20</v>
      </c>
      <c r="Y113" s="128"/>
      <c r="Z113" s="128">
        <f>SUM(Z90,Z111)</f>
        <v>15084.014896206252</v>
      </c>
    </row>
    <row r="114" spans="1:26" x14ac:dyDescent="0.2">
      <c r="A114" s="1" t="s">
        <v>7</v>
      </c>
      <c r="B114" s="1" t="s">
        <v>100</v>
      </c>
      <c r="X114" s="1" t="s">
        <v>32</v>
      </c>
    </row>
    <row r="115" spans="1:26" x14ac:dyDescent="0.2">
      <c r="A115" s="1" t="s">
        <v>17</v>
      </c>
      <c r="Y115" s="128"/>
      <c r="Z115" s="128"/>
    </row>
    <row r="117" spans="1:26" x14ac:dyDescent="0.2">
      <c r="B117" s="203" t="s">
        <v>18</v>
      </c>
      <c r="C117" s="203" t="s">
        <v>19</v>
      </c>
    </row>
    <row r="118" spans="1:26" x14ac:dyDescent="0.2">
      <c r="B118" s="11"/>
      <c r="C118" s="201">
        <v>0.03</v>
      </c>
    </row>
    <row r="119" spans="1:26" x14ac:dyDescent="0.2">
      <c r="A119" s="1" t="s">
        <v>26</v>
      </c>
      <c r="B119" s="11">
        <f>$C$10</f>
        <v>4620.0123369863013</v>
      </c>
      <c r="X119" s="1" t="s">
        <v>8</v>
      </c>
      <c r="Y119" s="1" t="s">
        <v>100</v>
      </c>
    </row>
    <row r="120" spans="1:26" x14ac:dyDescent="0.2">
      <c r="A120" s="1" t="s">
        <v>1</v>
      </c>
      <c r="B120" s="128">
        <f>$B104</f>
        <v>77214.425070909332</v>
      </c>
      <c r="X120" s="1" t="s">
        <v>17</v>
      </c>
    </row>
    <row r="121" spans="1:26" x14ac:dyDescent="0.2">
      <c r="B121" s="11">
        <f>SUM(B119:B120)</f>
        <v>81834.437407895632</v>
      </c>
      <c r="C121" s="11">
        <f>(B121*C118*90)/365</f>
        <v>605.35063288032393</v>
      </c>
    </row>
    <row r="122" spans="1:26" x14ac:dyDescent="0.2">
      <c r="A122" s="1" t="s">
        <v>2</v>
      </c>
      <c r="B122" s="128">
        <f>B121+C121+B119</f>
        <v>87059.800377762251</v>
      </c>
      <c r="Y122" s="203" t="s">
        <v>18</v>
      </c>
      <c r="Z122" s="203" t="s">
        <v>19</v>
      </c>
    </row>
    <row r="123" spans="1:26" x14ac:dyDescent="0.2">
      <c r="C123" s="11">
        <f>(B122*C118*90)/365</f>
        <v>644.00400279440566</v>
      </c>
      <c r="Y123" s="11"/>
      <c r="Z123" s="201">
        <v>0.03</v>
      </c>
    </row>
    <row r="124" spans="1:26" x14ac:dyDescent="0.2">
      <c r="A124" s="1" t="s">
        <v>3</v>
      </c>
      <c r="B124" s="11">
        <f>SUM(B122,B119,C123)</f>
        <v>92323.816717542955</v>
      </c>
      <c r="X124" s="1" t="s">
        <v>26</v>
      </c>
      <c r="Y124" s="11">
        <f>$Y$110</f>
        <v>199194.48756189659</v>
      </c>
    </row>
    <row r="125" spans="1:26" x14ac:dyDescent="0.2">
      <c r="C125" s="11">
        <f>(B124*C118*90)/365</f>
        <v>682.94330174620814</v>
      </c>
      <c r="X125" s="1" t="s">
        <v>1</v>
      </c>
      <c r="Y125" s="11">
        <f>M15*3</f>
        <v>8987.3623020366704</v>
      </c>
    </row>
    <row r="126" spans="1:26" x14ac:dyDescent="0.2">
      <c r="A126" s="1" t="s">
        <v>0</v>
      </c>
      <c r="Y126" s="11">
        <f>SUM(Y124:Y125)</f>
        <v>208181.84986393325</v>
      </c>
      <c r="Z126" s="11">
        <f>(Y126*Z123*90)/365</f>
        <v>1539.9753277606021</v>
      </c>
    </row>
    <row r="127" spans="1:26" x14ac:dyDescent="0.2">
      <c r="B127" s="11">
        <f>SUM(B124,C125,B119)</f>
        <v>97626.772356275469</v>
      </c>
      <c r="C127" s="11">
        <f>(B127*C118*90)/365</f>
        <v>722.17064482724322</v>
      </c>
      <c r="X127" s="1" t="s">
        <v>2</v>
      </c>
      <c r="Y127" s="11">
        <f>SUM(Y125:Y126,Z126)</f>
        <v>218709.18749373051</v>
      </c>
    </row>
    <row r="128" spans="1:26" x14ac:dyDescent="0.2">
      <c r="B128" s="11"/>
      <c r="C128" s="11"/>
      <c r="Z128" s="11">
        <f>(Y127*Z123*90)/365</f>
        <v>1617.848784200198</v>
      </c>
    </row>
    <row r="129" spans="1:26" x14ac:dyDescent="0.2">
      <c r="A129" s="1" t="s">
        <v>20</v>
      </c>
      <c r="C129" s="11">
        <f>SUM(C121:C127)</f>
        <v>2654.4685822481811</v>
      </c>
      <c r="X129" s="1" t="s">
        <v>3</v>
      </c>
      <c r="Y129" s="11">
        <f>SUM(Y127,Z128,Y125)</f>
        <v>229314.39857996738</v>
      </c>
    </row>
    <row r="130" spans="1:26" x14ac:dyDescent="0.2">
      <c r="A130" s="1" t="s">
        <v>37</v>
      </c>
      <c r="Z130" s="11">
        <f>(Y129*Z123*90)/365</f>
        <v>1696.2982908655122</v>
      </c>
    </row>
    <row r="131" spans="1:26" x14ac:dyDescent="0.2">
      <c r="A131" s="1" t="s">
        <v>20</v>
      </c>
      <c r="B131" s="128"/>
      <c r="C131" s="128">
        <f>SUM(C108,C129)</f>
        <v>7427.4234721639459</v>
      </c>
      <c r="X131" s="1" t="s">
        <v>0</v>
      </c>
      <c r="Y131" s="11">
        <f>SUM(Y129,Z130,Y125)</f>
        <v>239998.05917286957</v>
      </c>
    </row>
    <row r="132" spans="1:26" x14ac:dyDescent="0.2">
      <c r="A132" s="1" t="s">
        <v>32</v>
      </c>
      <c r="Z132" s="11">
        <f>(Y131*Z123*90)/365</f>
        <v>1775.328108949994</v>
      </c>
    </row>
    <row r="133" spans="1:26" x14ac:dyDescent="0.2">
      <c r="A133" s="1" t="s">
        <v>20</v>
      </c>
      <c r="B133" s="128"/>
      <c r="C133" s="128">
        <f>SUM(C110,C131)</f>
        <v>34981.070425177975</v>
      </c>
      <c r="Y133" s="11">
        <f>Y131+Z132</f>
        <v>241773.38728181957</v>
      </c>
      <c r="Z133" s="11"/>
    </row>
    <row r="134" spans="1:26" x14ac:dyDescent="0.2">
      <c r="A134" s="1" t="s">
        <v>28</v>
      </c>
      <c r="X134" s="1" t="s">
        <v>20</v>
      </c>
      <c r="Z134" s="11">
        <f>SUM(Z126:Z132)</f>
        <v>6629.4505117763065</v>
      </c>
    </row>
    <row r="135" spans="1:26" x14ac:dyDescent="0.2">
      <c r="X135" s="1" t="s">
        <v>38</v>
      </c>
    </row>
    <row r="136" spans="1:26" x14ac:dyDescent="0.2">
      <c r="X136" s="1" t="s">
        <v>20</v>
      </c>
      <c r="Y136" s="128"/>
      <c r="Z136" s="128">
        <f>SUM(Z113,Z134)</f>
        <v>21713.46540798256</v>
      </c>
    </row>
    <row r="137" spans="1:26" x14ac:dyDescent="0.2">
      <c r="A137" s="1" t="s">
        <v>8</v>
      </c>
      <c r="B137" s="1" t="s">
        <v>100</v>
      </c>
      <c r="X137" s="1" t="s">
        <v>32</v>
      </c>
    </row>
    <row r="138" spans="1:26" x14ac:dyDescent="0.2">
      <c r="A138" s="1" t="s">
        <v>17</v>
      </c>
      <c r="Y138" s="128"/>
      <c r="Z138" s="128"/>
    </row>
    <row r="140" spans="1:26" x14ac:dyDescent="0.2">
      <c r="B140" s="203" t="s">
        <v>18</v>
      </c>
      <c r="C140" s="203" t="s">
        <v>19</v>
      </c>
    </row>
    <row r="141" spans="1:26" x14ac:dyDescent="0.2">
      <c r="B141" s="11"/>
      <c r="C141" s="201">
        <v>0.03</v>
      </c>
    </row>
    <row r="142" spans="1:26" x14ac:dyDescent="0.2">
      <c r="A142" s="1" t="s">
        <v>26</v>
      </c>
      <c r="B142" s="11">
        <f t="shared" ref="B142" si="15">$C$10</f>
        <v>4620.0123369863013</v>
      </c>
      <c r="X142" s="1" t="s">
        <v>9</v>
      </c>
      <c r="Y142" s="1" t="s">
        <v>100</v>
      </c>
    </row>
    <row r="143" spans="1:26" x14ac:dyDescent="0.2">
      <c r="A143" s="1" t="s">
        <v>1</v>
      </c>
      <c r="B143" s="128">
        <f>$B127</f>
        <v>97626.772356275469</v>
      </c>
      <c r="X143" s="1" t="s">
        <v>17</v>
      </c>
    </row>
    <row r="144" spans="1:26" x14ac:dyDescent="0.2">
      <c r="B144" s="11">
        <f t="shared" ref="B144" si="16">SUM(B142:B143)</f>
        <v>102246.78469326177</v>
      </c>
      <c r="C144" s="11">
        <f t="shared" ref="C144" si="17">(B144*C141*90)/365</f>
        <v>756.34607855289528</v>
      </c>
    </row>
    <row r="145" spans="1:26" x14ac:dyDescent="0.2">
      <c r="A145" s="1" t="s">
        <v>2</v>
      </c>
      <c r="B145" s="128">
        <f t="shared" ref="B145" si="18">B144+C144+B142</f>
        <v>107623.14310880097</v>
      </c>
      <c r="Y145" s="203" t="s">
        <v>18</v>
      </c>
      <c r="Z145" s="203" t="s">
        <v>19</v>
      </c>
    </row>
    <row r="146" spans="1:26" x14ac:dyDescent="0.2">
      <c r="C146" s="11">
        <f t="shared" ref="C146" si="19">(B145*C141*90)/365</f>
        <v>796.11640107880169</v>
      </c>
      <c r="Y146" s="11"/>
      <c r="Z146" s="201">
        <v>0.03</v>
      </c>
    </row>
    <row r="147" spans="1:26" x14ac:dyDescent="0.2">
      <c r="A147" s="1" t="s">
        <v>3</v>
      </c>
      <c r="B147" s="11">
        <f t="shared" ref="B147" si="20">SUM(B145,B142,C146)</f>
        <v>113039.27184686608</v>
      </c>
      <c r="X147" s="1" t="s">
        <v>26</v>
      </c>
      <c r="Y147" s="11">
        <f>$Y$133</f>
        <v>241773.38728181957</v>
      </c>
    </row>
    <row r="148" spans="1:26" x14ac:dyDescent="0.2">
      <c r="C148" s="11">
        <f t="shared" ref="C148" si="21">(B147*C141*90)/365</f>
        <v>836.18091503161213</v>
      </c>
      <c r="X148" s="1" t="s">
        <v>1</v>
      </c>
      <c r="Y148" s="11">
        <f>M16*3</f>
        <v>8912.0960967867904</v>
      </c>
    </row>
    <row r="149" spans="1:26" x14ac:dyDescent="0.2">
      <c r="A149" s="1" t="s">
        <v>0</v>
      </c>
      <c r="Y149" s="11">
        <f>SUM(Y147:Y148)</f>
        <v>250685.48337860635</v>
      </c>
      <c r="Z149" s="11">
        <f>(Y149*Z146*90)/365</f>
        <v>1854.3857674581841</v>
      </c>
    </row>
    <row r="150" spans="1:26" x14ac:dyDescent="0.2">
      <c r="B150" s="11">
        <f t="shared" ref="B150" si="22">SUM(B147,C148,B142)</f>
        <v>118495.46509888399</v>
      </c>
      <c r="C150" s="11">
        <f t="shared" ref="C150" si="23">(B150*C141*90)/365</f>
        <v>876.54179662188153</v>
      </c>
      <c r="X150" s="1" t="s">
        <v>2</v>
      </c>
      <c r="Y150" s="11">
        <f>SUM(Y148:Y149,Z149)</f>
        <v>261451.96524285132</v>
      </c>
    </row>
    <row r="151" spans="1:26" x14ac:dyDescent="0.2">
      <c r="B151" s="11"/>
      <c r="C151" s="11"/>
      <c r="Z151" s="11">
        <f>(Y150*Z146*90)/365</f>
        <v>1934.0282360430099</v>
      </c>
    </row>
    <row r="152" spans="1:26" x14ac:dyDescent="0.2">
      <c r="A152" s="1" t="s">
        <v>20</v>
      </c>
      <c r="C152" s="11">
        <f>SUM(C144:C150)</f>
        <v>3265.1851912851907</v>
      </c>
      <c r="X152" s="1" t="s">
        <v>3</v>
      </c>
      <c r="Y152" s="11">
        <f>SUM(Y150,Z151,Y148)</f>
        <v>272298.08957568114</v>
      </c>
    </row>
    <row r="153" spans="1:26" x14ac:dyDescent="0.2">
      <c r="A153" s="1" t="s">
        <v>38</v>
      </c>
      <c r="Z153" s="11">
        <f>(Y152*Z146*90)/365</f>
        <v>2014.2598406968191</v>
      </c>
    </row>
    <row r="154" spans="1:26" x14ac:dyDescent="0.2">
      <c r="A154" s="1" t="s">
        <v>20</v>
      </c>
      <c r="B154" s="128"/>
      <c r="C154" s="128">
        <f>SUM(C131,C152)</f>
        <v>10692.608663449137</v>
      </c>
      <c r="X154" s="1" t="s">
        <v>0</v>
      </c>
      <c r="Y154" s="11">
        <f>SUM(Y152,Z153,Y148)</f>
        <v>283224.44551316474</v>
      </c>
    </row>
    <row r="155" spans="1:26" x14ac:dyDescent="0.2">
      <c r="A155" s="1" t="s">
        <v>32</v>
      </c>
      <c r="Z155" s="11">
        <f>(Y154*Z146*90)/365</f>
        <v>2095.0849394124516</v>
      </c>
    </row>
    <row r="156" spans="1:26" x14ac:dyDescent="0.2">
      <c r="A156" s="1" t="s">
        <v>20</v>
      </c>
      <c r="B156" s="128"/>
      <c r="C156" s="128">
        <f>SUM(C133,C154)</f>
        <v>45673.679088627112</v>
      </c>
      <c r="Y156" s="11">
        <f>Y154+Z155</f>
        <v>285319.53045257716</v>
      </c>
      <c r="Z156" s="11"/>
    </row>
    <row r="157" spans="1:26" x14ac:dyDescent="0.2">
      <c r="A157" s="1" t="s">
        <v>28</v>
      </c>
      <c r="X157" s="1" t="s">
        <v>20</v>
      </c>
      <c r="Z157" s="11">
        <f>SUM(Z149:Z155)</f>
        <v>7897.7587836104649</v>
      </c>
    </row>
    <row r="158" spans="1:26" x14ac:dyDescent="0.2">
      <c r="X158" s="1" t="s">
        <v>39</v>
      </c>
    </row>
    <row r="159" spans="1:26" x14ac:dyDescent="0.2">
      <c r="X159" s="1" t="s">
        <v>20</v>
      </c>
      <c r="Y159" s="128"/>
      <c r="Z159" s="128">
        <f>SUM(Z136,Z157)</f>
        <v>29611.224191593024</v>
      </c>
    </row>
    <row r="160" spans="1:26" x14ac:dyDescent="0.2">
      <c r="A160" s="1" t="s">
        <v>9</v>
      </c>
      <c r="B160" s="1" t="s">
        <v>100</v>
      </c>
      <c r="X160" s="1" t="s">
        <v>32</v>
      </c>
    </row>
    <row r="161" spans="1:26" x14ac:dyDescent="0.2">
      <c r="A161" s="1" t="s">
        <v>17</v>
      </c>
      <c r="Y161" s="128"/>
      <c r="Z161" s="128"/>
    </row>
    <row r="163" spans="1:26" x14ac:dyDescent="0.2">
      <c r="B163" s="203" t="s">
        <v>18</v>
      </c>
      <c r="C163" s="203" t="s">
        <v>19</v>
      </c>
    </row>
    <row r="164" spans="1:26" x14ac:dyDescent="0.2">
      <c r="B164" s="11"/>
      <c r="C164" s="201">
        <v>0.03</v>
      </c>
    </row>
    <row r="165" spans="1:26" x14ac:dyDescent="0.2">
      <c r="A165" s="1" t="s">
        <v>26</v>
      </c>
      <c r="B165" s="11">
        <f t="shared" ref="B165" si="24">$C$10</f>
        <v>4620.0123369863013</v>
      </c>
      <c r="X165" s="1" t="s">
        <v>10</v>
      </c>
      <c r="Y165" s="1" t="s">
        <v>100</v>
      </c>
    </row>
    <row r="166" spans="1:26" x14ac:dyDescent="0.2">
      <c r="A166" s="1" t="s">
        <v>1</v>
      </c>
      <c r="B166" s="128">
        <f>$B150</f>
        <v>118495.46509888399</v>
      </c>
      <c r="X166" s="1" t="s">
        <v>17</v>
      </c>
    </row>
    <row r="167" spans="1:26" x14ac:dyDescent="0.2">
      <c r="B167" s="11">
        <f t="shared" ref="B167" si="25">SUM(B165:B166)</f>
        <v>123115.47743587029</v>
      </c>
      <c r="C167" s="11">
        <f t="shared" ref="C167" si="26">(B167*C164*90)/365</f>
        <v>910.71723034753359</v>
      </c>
    </row>
    <row r="168" spans="1:26" x14ac:dyDescent="0.2">
      <c r="A168" s="1" t="s">
        <v>2</v>
      </c>
      <c r="B168" s="128">
        <f t="shared" ref="B168" si="27">B167+C167+B165</f>
        <v>128646.20700320412</v>
      </c>
      <c r="Y168" s="203" t="s">
        <v>18</v>
      </c>
      <c r="Z168" s="203" t="s">
        <v>19</v>
      </c>
    </row>
    <row r="169" spans="1:26" x14ac:dyDescent="0.2">
      <c r="C169" s="11">
        <f t="shared" ref="C169" si="28">(B168*C164*90)/365</f>
        <v>951.62947646205794</v>
      </c>
      <c r="Y169" s="11"/>
      <c r="Z169" s="201">
        <v>0.03</v>
      </c>
    </row>
    <row r="170" spans="1:26" x14ac:dyDescent="0.2">
      <c r="A170" s="1" t="s">
        <v>3</v>
      </c>
      <c r="B170" s="11">
        <f t="shared" ref="B170" si="29">SUM(B168,B165,C169)</f>
        <v>134217.84881665249</v>
      </c>
      <c r="X170" s="1" t="s">
        <v>26</v>
      </c>
      <c r="Y170" s="11">
        <f>$Y$156</f>
        <v>285319.53045257716</v>
      </c>
    </row>
    <row r="171" spans="1:26" x14ac:dyDescent="0.2">
      <c r="C171" s="11">
        <f t="shared" ref="C171" si="30">(B170*C164*90)/365</f>
        <v>992.84436110948411</v>
      </c>
      <c r="X171" s="1" t="s">
        <v>1</v>
      </c>
      <c r="Y171" s="11">
        <f>M17*3</f>
        <v>8835.6986731587931</v>
      </c>
    </row>
    <row r="172" spans="1:26" x14ac:dyDescent="0.2">
      <c r="A172" s="1" t="s">
        <v>0</v>
      </c>
      <c r="Y172" s="11">
        <f>SUM(Y170:Y171)</f>
        <v>294155.22912573593</v>
      </c>
      <c r="Z172" s="11">
        <f>(Y172*Z169*90)/365</f>
        <v>2175.9427907931149</v>
      </c>
    </row>
    <row r="173" spans="1:26" x14ac:dyDescent="0.2">
      <c r="B173" s="11">
        <f t="shared" ref="B173" si="31">SUM(B170,C171,B165)</f>
        <v>139830.70551474829</v>
      </c>
      <c r="C173" s="11">
        <f t="shared" ref="C173" si="32">(B173*C164*90)/365</f>
        <v>1034.3641229858092</v>
      </c>
      <c r="X173" s="1" t="s">
        <v>2</v>
      </c>
      <c r="Y173" s="11">
        <f>SUM(Y171:Y172,Z172)</f>
        <v>305166.87058968784</v>
      </c>
    </row>
    <row r="174" spans="1:26" x14ac:dyDescent="0.2">
      <c r="B174" s="11"/>
      <c r="C174" s="11"/>
      <c r="Z174" s="11">
        <f>(Y173*Z169*90)/365</f>
        <v>2257.3987687456361</v>
      </c>
    </row>
    <row r="175" spans="1:26" x14ac:dyDescent="0.2">
      <c r="A175" s="1" t="s">
        <v>20</v>
      </c>
      <c r="C175" s="11">
        <f>SUM(C167:C173)</f>
        <v>3889.5551909048845</v>
      </c>
      <c r="X175" s="1" t="s">
        <v>3</v>
      </c>
      <c r="Y175" s="11">
        <f>SUM(Y173,Z174,Y171)</f>
        <v>316259.96803159226</v>
      </c>
    </row>
    <row r="176" spans="1:26" x14ac:dyDescent="0.2">
      <c r="A176" s="1" t="s">
        <v>39</v>
      </c>
      <c r="Z176" s="11">
        <f>(Y175*Z169*90)/365</f>
        <v>2339.4572977679427</v>
      </c>
    </row>
    <row r="177" spans="1:26" x14ac:dyDescent="0.2">
      <c r="A177" s="1" t="s">
        <v>20</v>
      </c>
      <c r="B177" s="128"/>
      <c r="C177" s="128">
        <f>SUM(C154,C175)</f>
        <v>14582.163854354021</v>
      </c>
      <c r="X177" s="1" t="s">
        <v>0</v>
      </c>
      <c r="Y177" s="11">
        <f>SUM(Y175,Z176,Y171)</f>
        <v>327435.12400251895</v>
      </c>
    </row>
    <row r="178" spans="1:26" x14ac:dyDescent="0.2">
      <c r="A178" s="1" t="s">
        <v>32</v>
      </c>
      <c r="Z178" s="11">
        <f>(Y177*Z169*90)/365</f>
        <v>2422.1228350871265</v>
      </c>
    </row>
    <row r="179" spans="1:26" x14ac:dyDescent="0.2">
      <c r="A179" s="1" t="s">
        <v>20</v>
      </c>
      <c r="B179" s="128"/>
      <c r="C179" s="128">
        <f>SUM(C156,C177)</f>
        <v>60255.842942981137</v>
      </c>
      <c r="Y179" s="11">
        <f>Y177+Z178</f>
        <v>329857.24683760607</v>
      </c>
      <c r="Z179" s="11"/>
    </row>
    <row r="180" spans="1:26" x14ac:dyDescent="0.2">
      <c r="A180" s="1" t="s">
        <v>28</v>
      </c>
      <c r="X180" s="1" t="s">
        <v>20</v>
      </c>
      <c r="Z180" s="11">
        <f>SUM(Z172:Z178)</f>
        <v>9194.9216923938202</v>
      </c>
    </row>
    <row r="181" spans="1:26" x14ac:dyDescent="0.2">
      <c r="X181" s="1" t="s">
        <v>40</v>
      </c>
    </row>
    <row r="182" spans="1:26" x14ac:dyDescent="0.2">
      <c r="X182" s="1" t="s">
        <v>20</v>
      </c>
      <c r="Y182" s="128"/>
      <c r="Z182" s="128">
        <f>SUM(Z159,Z180)</f>
        <v>38806.145883986843</v>
      </c>
    </row>
    <row r="183" spans="1:26" x14ac:dyDescent="0.2">
      <c r="A183" s="1" t="s">
        <v>10</v>
      </c>
      <c r="B183" s="1" t="s">
        <v>100</v>
      </c>
      <c r="X183" s="1" t="s">
        <v>32</v>
      </c>
    </row>
    <row r="184" spans="1:26" x14ac:dyDescent="0.2">
      <c r="A184" s="1" t="s">
        <v>17</v>
      </c>
      <c r="Y184" s="128"/>
      <c r="Z184" s="128"/>
    </row>
    <row r="186" spans="1:26" x14ac:dyDescent="0.2">
      <c r="B186" s="203" t="s">
        <v>18</v>
      </c>
      <c r="C186" s="203" t="s">
        <v>19</v>
      </c>
    </row>
    <row r="187" spans="1:26" x14ac:dyDescent="0.2">
      <c r="B187" s="11"/>
      <c r="C187" s="201">
        <v>0.03</v>
      </c>
    </row>
    <row r="188" spans="1:26" x14ac:dyDescent="0.2">
      <c r="A188" s="1" t="s">
        <v>26</v>
      </c>
      <c r="B188" s="11">
        <f t="shared" ref="B188" si="33">$C$10</f>
        <v>4620.0123369863013</v>
      </c>
      <c r="X188" s="1" t="s">
        <v>11</v>
      </c>
      <c r="Y188" s="1" t="s">
        <v>100</v>
      </c>
    </row>
    <row r="189" spans="1:26" x14ac:dyDescent="0.2">
      <c r="A189" s="1" t="s">
        <v>1</v>
      </c>
      <c r="B189" s="128">
        <f>$B173</f>
        <v>139830.70551474829</v>
      </c>
      <c r="X189" s="1" t="s">
        <v>17</v>
      </c>
    </row>
    <row r="190" spans="1:26" x14ac:dyDescent="0.2">
      <c r="B190" s="11">
        <f t="shared" ref="B190" si="34">SUM(B188:B189)</f>
        <v>144450.7178517346</v>
      </c>
      <c r="C190" s="11">
        <f t="shared" ref="C190" si="35">(B190*C187*90)/365</f>
        <v>1068.5395567114613</v>
      </c>
    </row>
    <row r="191" spans="1:26" x14ac:dyDescent="0.2">
      <c r="A191" s="1" t="s">
        <v>2</v>
      </c>
      <c r="B191" s="128">
        <f t="shared" ref="B191" si="36">B190+C190+B188</f>
        <v>150139.26974543239</v>
      </c>
      <c r="Y191" s="203" t="s">
        <v>18</v>
      </c>
      <c r="Z191" s="203" t="s">
        <v>19</v>
      </c>
    </row>
    <row r="192" spans="1:26" x14ac:dyDescent="0.2">
      <c r="C192" s="11">
        <f t="shared" ref="C192" si="37">(B191*C187*90)/365</f>
        <v>1110.6192556511435</v>
      </c>
      <c r="Y192" s="11"/>
      <c r="Z192" s="201">
        <v>0.03</v>
      </c>
    </row>
    <row r="193" spans="1:26" x14ac:dyDescent="0.2">
      <c r="A193" s="1" t="s">
        <v>3</v>
      </c>
      <c r="B193" s="11">
        <f t="shared" ref="B193" si="38">SUM(B191,B188,C192)</f>
        <v>155869.90133806985</v>
      </c>
      <c r="X193" s="1" t="s">
        <v>26</v>
      </c>
      <c r="Y193" s="11">
        <f>$Y$179</f>
        <v>329857.24683760607</v>
      </c>
    </row>
    <row r="194" spans="1:26" x14ac:dyDescent="0.2">
      <c r="C194" s="11">
        <f t="shared" ref="C194" si="39">(B193*C187*90)/365</f>
        <v>1153.0102290761331</v>
      </c>
      <c r="X194" s="1" t="s">
        <v>1</v>
      </c>
      <c r="Y194" s="11">
        <f>M18*3</f>
        <v>8758.1506957669644</v>
      </c>
    </row>
    <row r="195" spans="1:26" x14ac:dyDescent="0.2">
      <c r="A195" s="1" t="s">
        <v>0</v>
      </c>
      <c r="Y195" s="11">
        <f>SUM(Y193:Y194)</f>
        <v>338615.39753337303</v>
      </c>
      <c r="Z195" s="11">
        <f>(Y195*Z192*90)/365</f>
        <v>2504.826228329061</v>
      </c>
    </row>
    <row r="196" spans="1:26" x14ac:dyDescent="0.2">
      <c r="B196" s="11">
        <f t="shared" ref="B196" si="40">SUM(B193,C194,B188)</f>
        <v>161642.9239041323</v>
      </c>
      <c r="C196" s="11">
        <f t="shared" ref="C196" si="41">(B196*C187*90)/365</f>
        <v>1195.7147795648141</v>
      </c>
      <c r="X196" s="1" t="s">
        <v>2</v>
      </c>
      <c r="Y196" s="11">
        <f>SUM(Y194:Y195,Z195)</f>
        <v>349878.37445746904</v>
      </c>
    </row>
    <row r="197" spans="1:26" x14ac:dyDescent="0.2">
      <c r="B197" s="11"/>
      <c r="C197" s="11"/>
      <c r="Z197" s="11">
        <f>(Y196*Z192*90)/365</f>
        <v>2588.1414000963459</v>
      </c>
    </row>
    <row r="198" spans="1:26" x14ac:dyDescent="0.2">
      <c r="A198" s="1" t="s">
        <v>20</v>
      </c>
      <c r="C198" s="11">
        <f>SUM(C190:C196)</f>
        <v>4527.8838210035519</v>
      </c>
      <c r="X198" s="1" t="s">
        <v>3</v>
      </c>
      <c r="Y198" s="11">
        <f>SUM(Y196,Z197,Y194)</f>
        <v>361224.66655333235</v>
      </c>
    </row>
    <row r="199" spans="1:26" x14ac:dyDescent="0.2">
      <c r="A199" s="1" t="s">
        <v>40</v>
      </c>
      <c r="Z199" s="11">
        <f>(Y198*Z192*90)/365</f>
        <v>2672.0728758739651</v>
      </c>
    </row>
    <row r="200" spans="1:26" x14ac:dyDescent="0.2">
      <c r="A200" s="1" t="s">
        <v>20</v>
      </c>
      <c r="B200" s="128"/>
      <c r="C200" s="128">
        <f>SUM(C177,C198)</f>
        <v>19110.047675357571</v>
      </c>
      <c r="X200" s="1" t="s">
        <v>0</v>
      </c>
      <c r="Y200" s="11">
        <f>SUM(Y198,Z199,Y194)</f>
        <v>372654.89012497326</v>
      </c>
    </row>
    <row r="201" spans="1:26" x14ac:dyDescent="0.2">
      <c r="A201" s="1" t="s">
        <v>32</v>
      </c>
      <c r="Z201" s="11">
        <f>(Y200*Z192*90)/365</f>
        <v>2756.6252146230895</v>
      </c>
    </row>
    <row r="202" spans="1:26" x14ac:dyDescent="0.2">
      <c r="A202" s="1" t="s">
        <v>20</v>
      </c>
      <c r="B202" s="128"/>
      <c r="C202" s="128">
        <f>SUM(C179,C200)</f>
        <v>79365.890618338715</v>
      </c>
      <c r="Y202" s="11">
        <f>Y200+Z201</f>
        <v>375411.51533959637</v>
      </c>
      <c r="Z202" s="11"/>
    </row>
    <row r="203" spans="1:26" x14ac:dyDescent="0.2">
      <c r="A203" s="1" t="s">
        <v>28</v>
      </c>
      <c r="X203" s="1" t="s">
        <v>20</v>
      </c>
      <c r="Z203" s="11">
        <f>SUM(Z195:Z201)</f>
        <v>10521.665718922462</v>
      </c>
    </row>
    <row r="204" spans="1:26" x14ac:dyDescent="0.2">
      <c r="X204" s="1" t="s">
        <v>41</v>
      </c>
    </row>
    <row r="205" spans="1:26" x14ac:dyDescent="0.2">
      <c r="X205" s="1" t="s">
        <v>20</v>
      </c>
      <c r="Y205" s="128"/>
      <c r="Z205" s="128">
        <f>SUM(Z182,Z203)</f>
        <v>49327.811602909307</v>
      </c>
    </row>
    <row r="206" spans="1:26" x14ac:dyDescent="0.2">
      <c r="A206" s="1" t="s">
        <v>11</v>
      </c>
      <c r="B206" s="1" t="s">
        <v>100</v>
      </c>
      <c r="X206" s="1" t="s">
        <v>32</v>
      </c>
    </row>
    <row r="207" spans="1:26" x14ac:dyDescent="0.2">
      <c r="A207" s="1" t="s">
        <v>17</v>
      </c>
      <c r="Y207" s="128"/>
      <c r="Z207" s="128"/>
    </row>
    <row r="209" spans="1:26" x14ac:dyDescent="0.2">
      <c r="B209" s="203" t="s">
        <v>18</v>
      </c>
      <c r="C209" s="203" t="s">
        <v>19</v>
      </c>
    </row>
    <row r="210" spans="1:26" x14ac:dyDescent="0.2">
      <c r="B210" s="11"/>
      <c r="C210" s="201">
        <v>0.03</v>
      </c>
    </row>
    <row r="211" spans="1:26" x14ac:dyDescent="0.2">
      <c r="A211" s="1" t="s">
        <v>26</v>
      </c>
      <c r="B211" s="11">
        <f t="shared" ref="B211" si="42">$C$10</f>
        <v>4620.0123369863013</v>
      </c>
      <c r="X211" s="1" t="s">
        <v>12</v>
      </c>
      <c r="Y211" s="1" t="s">
        <v>100</v>
      </c>
    </row>
    <row r="212" spans="1:26" x14ac:dyDescent="0.2">
      <c r="A212" s="1" t="s">
        <v>1</v>
      </c>
      <c r="B212" s="128">
        <f>$B196</f>
        <v>161642.9239041323</v>
      </c>
      <c r="X212" s="1" t="s">
        <v>17</v>
      </c>
    </row>
    <row r="213" spans="1:26" x14ac:dyDescent="0.2">
      <c r="B213" s="11">
        <f t="shared" ref="B213" si="43">SUM(B211:B212)</f>
        <v>166262.93624111862</v>
      </c>
      <c r="C213" s="11">
        <f t="shared" ref="C213" si="44">(B213*C210*90)/365</f>
        <v>1229.8902132904664</v>
      </c>
    </row>
    <row r="214" spans="1:26" x14ac:dyDescent="0.2">
      <c r="A214" s="1" t="s">
        <v>2</v>
      </c>
      <c r="B214" s="128">
        <f t="shared" ref="B214" si="45">B213+C213+B211</f>
        <v>172112.83879139539</v>
      </c>
      <c r="Y214" s="203" t="s">
        <v>18</v>
      </c>
      <c r="Z214" s="203" t="s">
        <v>19</v>
      </c>
    </row>
    <row r="215" spans="1:26" x14ac:dyDescent="0.2">
      <c r="C215" s="11">
        <f t="shared" ref="C215" si="46">(B214*C210*90)/365</f>
        <v>1273.1634650322401</v>
      </c>
      <c r="Y215" s="11"/>
      <c r="Z215" s="201">
        <v>0.03</v>
      </c>
    </row>
    <row r="216" spans="1:26" x14ac:dyDescent="0.2">
      <c r="A216" s="1" t="s">
        <v>3</v>
      </c>
      <c r="B216" s="11">
        <f t="shared" ref="B216" si="47">SUM(B214,B211,C215)</f>
        <v>178006.01459341394</v>
      </c>
      <c r="X216" s="1" t="s">
        <v>26</v>
      </c>
      <c r="Y216" s="11">
        <f>$Y$202</f>
        <v>375411.51533959637</v>
      </c>
    </row>
    <row r="217" spans="1:26" x14ac:dyDescent="0.2">
      <c r="C217" s="11">
        <f t="shared" ref="C217" si="48">(B216*C210*90)/365</f>
        <v>1316.7568202800483</v>
      </c>
      <c r="X217" s="1" t="s">
        <v>1</v>
      </c>
      <c r="Y217" s="11">
        <f>M19*3</f>
        <v>8679.4325873660309</v>
      </c>
    </row>
    <row r="218" spans="1:26" x14ac:dyDescent="0.2">
      <c r="A218" s="1" t="s">
        <v>0</v>
      </c>
      <c r="Y218" s="11">
        <f>SUM(Y216:Y217)</f>
        <v>384090.9479269624</v>
      </c>
      <c r="Z218" s="11">
        <f>(Y218*Z215*90)/365</f>
        <v>2841.2207106925985</v>
      </c>
    </row>
    <row r="219" spans="1:26" x14ac:dyDescent="0.2">
      <c r="B219" s="11">
        <f t="shared" ref="B219" si="49">SUM(B216,C217,B211)</f>
        <v>183942.7837506803</v>
      </c>
      <c r="C219" s="11">
        <f t="shared" ref="C219" si="50">(B219*C210*90)/365</f>
        <v>1360.6726469228406</v>
      </c>
      <c r="X219" s="1" t="s">
        <v>2</v>
      </c>
      <c r="Y219" s="11">
        <f>SUM(Y217:Y218,Z218)</f>
        <v>395611.601225021</v>
      </c>
    </row>
    <row r="220" spans="1:26" x14ac:dyDescent="0.2">
      <c r="B220" s="11"/>
      <c r="C220" s="11"/>
      <c r="Z220" s="11">
        <f>(Y219*Z215*90)/365</f>
        <v>2926.4419816645386</v>
      </c>
    </row>
    <row r="221" spans="1:26" x14ac:dyDescent="0.2">
      <c r="A221" s="1" t="s">
        <v>20</v>
      </c>
      <c r="C221" s="11">
        <f>SUM(C213:C219)</f>
        <v>5180.4831455255953</v>
      </c>
      <c r="X221" s="1" t="s">
        <v>3</v>
      </c>
      <c r="Y221" s="11">
        <f>SUM(Y219,Z220,Y217)</f>
        <v>407217.4757940516</v>
      </c>
    </row>
    <row r="222" spans="1:26" x14ac:dyDescent="0.2">
      <c r="A222" s="1" t="s">
        <v>41</v>
      </c>
      <c r="Z222" s="11">
        <f>(Y221*Z215*90)/365</f>
        <v>3012.2936565587379</v>
      </c>
    </row>
    <row r="223" spans="1:26" x14ac:dyDescent="0.2">
      <c r="A223" s="1" t="s">
        <v>20</v>
      </c>
      <c r="B223" s="128"/>
      <c r="C223" s="128">
        <f>SUM(C200,C221)</f>
        <v>24290.530820883167</v>
      </c>
      <c r="X223" s="1" t="s">
        <v>0</v>
      </c>
      <c r="Y223" s="11">
        <f>SUM(Y221,Z222,Y217)</f>
        <v>418909.20203797636</v>
      </c>
    </row>
    <row r="224" spans="1:26" x14ac:dyDescent="0.2">
      <c r="A224" s="1" t="s">
        <v>32</v>
      </c>
      <c r="Z224" s="11">
        <f>(Y223*Z215*90)/365</f>
        <v>3098.780398637085</v>
      </c>
    </row>
    <row r="225" spans="1:26" x14ac:dyDescent="0.2">
      <c r="A225" s="1" t="s">
        <v>20</v>
      </c>
      <c r="B225" s="128"/>
      <c r="C225" s="128">
        <f>SUM(C202,C223)</f>
        <v>103656.42143922189</v>
      </c>
      <c r="Y225" s="11">
        <f>Y223+Z224</f>
        <v>422007.98243661341</v>
      </c>
      <c r="Z225" s="11"/>
    </row>
    <row r="226" spans="1:26" x14ac:dyDescent="0.2">
      <c r="A226" s="1" t="s">
        <v>28</v>
      </c>
      <c r="X226" s="1" t="s">
        <v>20</v>
      </c>
      <c r="Z226" s="11">
        <f>SUM(Z218:Z224)</f>
        <v>11878.736747552961</v>
      </c>
    </row>
    <row r="227" spans="1:26" x14ac:dyDescent="0.2">
      <c r="X227" s="1" t="s">
        <v>42</v>
      </c>
    </row>
    <row r="228" spans="1:26" x14ac:dyDescent="0.2">
      <c r="X228" s="1" t="s">
        <v>20</v>
      </c>
      <c r="Y228" s="128"/>
      <c r="Z228" s="128">
        <f>SUM(Z205,Z226)</f>
        <v>61206.548350462268</v>
      </c>
    </row>
    <row r="229" spans="1:26" x14ac:dyDescent="0.2">
      <c r="A229" s="1" t="s">
        <v>12</v>
      </c>
      <c r="B229" s="1" t="s">
        <v>100</v>
      </c>
      <c r="X229" s="1" t="s">
        <v>32</v>
      </c>
    </row>
    <row r="230" spans="1:26" x14ac:dyDescent="0.2">
      <c r="A230" s="1" t="s">
        <v>17</v>
      </c>
      <c r="Y230" s="128"/>
      <c r="Z230" s="128"/>
    </row>
    <row r="232" spans="1:26" x14ac:dyDescent="0.2">
      <c r="B232" s="203" t="s">
        <v>18</v>
      </c>
      <c r="C232" s="203" t="s">
        <v>19</v>
      </c>
    </row>
    <row r="233" spans="1:26" x14ac:dyDescent="0.2">
      <c r="B233" s="11"/>
      <c r="C233" s="201">
        <v>0.03</v>
      </c>
    </row>
    <row r="234" spans="1:26" x14ac:dyDescent="0.2">
      <c r="A234" s="1" t="s">
        <v>26</v>
      </c>
      <c r="B234" s="11">
        <f t="shared" ref="B234" si="51">$C$10</f>
        <v>4620.0123369863013</v>
      </c>
      <c r="X234" s="1" t="s">
        <v>13</v>
      </c>
      <c r="Y234" s="1" t="s">
        <v>100</v>
      </c>
    </row>
    <row r="235" spans="1:26" x14ac:dyDescent="0.2">
      <c r="A235" s="1" t="s">
        <v>1</v>
      </c>
      <c r="B235" s="128">
        <f>$B219</f>
        <v>183942.7837506803</v>
      </c>
      <c r="X235" s="1" t="s">
        <v>17</v>
      </c>
    </row>
    <row r="236" spans="1:26" x14ac:dyDescent="0.2">
      <c r="B236" s="11">
        <f t="shared" ref="B236" si="52">SUM(B234:B235)</f>
        <v>188562.79608766662</v>
      </c>
      <c r="C236" s="11">
        <f t="shared" ref="C236" si="53">(B236*C233*90)/365</f>
        <v>1394.8480806484927</v>
      </c>
    </row>
    <row r="237" spans="1:26" x14ac:dyDescent="0.2">
      <c r="A237" s="1" t="s">
        <v>2</v>
      </c>
      <c r="B237" s="128">
        <f t="shared" ref="B237" si="54">B236+C236+B234</f>
        <v>194577.65650530142</v>
      </c>
      <c r="Y237" s="203" t="s">
        <v>18</v>
      </c>
      <c r="Z237" s="203" t="s">
        <v>19</v>
      </c>
    </row>
    <row r="238" spans="1:26" x14ac:dyDescent="0.2">
      <c r="C238" s="11">
        <f t="shared" ref="C238" si="55">(B237*C233*90)/365</f>
        <v>1439.3415686693531</v>
      </c>
      <c r="Y238" s="11"/>
      <c r="Z238" s="201">
        <v>0.03</v>
      </c>
    </row>
    <row r="239" spans="1:26" x14ac:dyDescent="0.2">
      <c r="A239" s="1" t="s">
        <v>3</v>
      </c>
      <c r="B239" s="11">
        <f t="shared" ref="B239" si="56">SUM(B237,B234,C238)</f>
        <v>200637.0104109571</v>
      </c>
      <c r="X239" s="1" t="s">
        <v>26</v>
      </c>
      <c r="Y239" s="11">
        <f>$Y$225</f>
        <v>422007.98243661341</v>
      </c>
    </row>
    <row r="240" spans="1:26" x14ac:dyDescent="0.2">
      <c r="C240" s="11">
        <f t="shared" ref="C240" si="57">(B239*C233*90)/365</f>
        <v>1484.1641866016005</v>
      </c>
      <c r="X240" s="1" t="s">
        <v>1</v>
      </c>
      <c r="Y240" s="11">
        <f>M20*3</f>
        <v>8599.5244766832475</v>
      </c>
    </row>
    <row r="241" spans="1:26" x14ac:dyDescent="0.2">
      <c r="A241" s="1" t="s">
        <v>0</v>
      </c>
      <c r="Y241" s="11">
        <f>SUM(Y239:Y240)</f>
        <v>430607.50691329665</v>
      </c>
      <c r="Z241" s="11">
        <f>(Y241*Z238*90)/365</f>
        <v>3185.3158045641121</v>
      </c>
    </row>
    <row r="242" spans="1:26" x14ac:dyDescent="0.2">
      <c r="B242" s="11">
        <f t="shared" ref="B242" si="58">SUM(B239,C240,B234)</f>
        <v>206741.18693454502</v>
      </c>
      <c r="C242" s="11">
        <f t="shared" ref="C242" si="59">(B242*C233*90)/365</f>
        <v>1529.3183691048534</v>
      </c>
      <c r="X242" s="1" t="s">
        <v>2</v>
      </c>
      <c r="Y242" s="11">
        <f>SUM(Y240:Y241,Z241)</f>
        <v>442392.34719454398</v>
      </c>
    </row>
    <row r="243" spans="1:26" x14ac:dyDescent="0.2">
      <c r="B243" s="11"/>
      <c r="C243" s="11"/>
      <c r="Z243" s="11">
        <f>(Y242*Z238*90)/365</f>
        <v>3272.4913354116952</v>
      </c>
    </row>
    <row r="244" spans="1:26" x14ac:dyDescent="0.2">
      <c r="A244" s="1" t="s">
        <v>20</v>
      </c>
      <c r="C244" s="11">
        <f>SUM(C236:C242)</f>
        <v>5847.6722050242997</v>
      </c>
      <c r="X244" s="1" t="s">
        <v>3</v>
      </c>
      <c r="Y244" s="11">
        <f>SUM(Y242,Z243,Y240)</f>
        <v>454264.36300663889</v>
      </c>
    </row>
    <row r="245" spans="1:26" x14ac:dyDescent="0.2">
      <c r="A245" s="1" t="s">
        <v>42</v>
      </c>
      <c r="Z245" s="11">
        <f>(Y244*Z238*90)/365</f>
        <v>3360.3117263504796</v>
      </c>
    </row>
    <row r="246" spans="1:26" x14ac:dyDescent="0.2">
      <c r="A246" s="1" t="s">
        <v>20</v>
      </c>
      <c r="B246" s="128"/>
      <c r="C246" s="128">
        <f>SUM(C223,C244)</f>
        <v>30138.203025907467</v>
      </c>
      <c r="X246" s="1" t="s">
        <v>0</v>
      </c>
      <c r="Y246" s="11">
        <f>SUM(Y244,Z245,Y240)</f>
        <v>466224.19920967257</v>
      </c>
    </row>
    <row r="247" spans="1:26" x14ac:dyDescent="0.2">
      <c r="A247" s="1" t="s">
        <v>32</v>
      </c>
      <c r="Z247" s="11">
        <f>(Y246*Z238*90)/365</f>
        <v>3448.7817475783995</v>
      </c>
    </row>
    <row r="248" spans="1:26" x14ac:dyDescent="0.2">
      <c r="A248" s="1" t="s">
        <v>20</v>
      </c>
      <c r="B248" s="128"/>
      <c r="C248" s="128">
        <f>SUM(C225,C246)</f>
        <v>133794.62446512934</v>
      </c>
      <c r="Y248" s="11">
        <f>Y246+Z247</f>
        <v>469672.98095725098</v>
      </c>
      <c r="Z248" s="11"/>
    </row>
    <row r="249" spans="1:26" x14ac:dyDescent="0.2">
      <c r="A249" s="1" t="s">
        <v>28</v>
      </c>
      <c r="X249" s="1" t="s">
        <v>20</v>
      </c>
      <c r="Z249" s="11">
        <f>SUM(Z241:Z247)</f>
        <v>13266.900613904687</v>
      </c>
    </row>
    <row r="250" spans="1:26" x14ac:dyDescent="0.2">
      <c r="X250" s="1" t="s">
        <v>43</v>
      </c>
    </row>
    <row r="251" spans="1:26" x14ac:dyDescent="0.2">
      <c r="X251" s="1" t="s">
        <v>20</v>
      </c>
      <c r="Y251" s="128"/>
      <c r="Z251" s="128">
        <f>SUM(Z228,Z249)</f>
        <v>74473.448964366951</v>
      </c>
    </row>
    <row r="252" spans="1:26" x14ac:dyDescent="0.2">
      <c r="A252" s="1" t="s">
        <v>13</v>
      </c>
      <c r="B252" s="1" t="s">
        <v>100</v>
      </c>
      <c r="X252" s="1" t="s">
        <v>32</v>
      </c>
    </row>
    <row r="253" spans="1:26" x14ac:dyDescent="0.2">
      <c r="A253" s="1" t="s">
        <v>17</v>
      </c>
      <c r="Y253" s="128"/>
      <c r="Z253" s="128"/>
    </row>
    <row r="255" spans="1:26" x14ac:dyDescent="0.2">
      <c r="B255" s="203" t="s">
        <v>18</v>
      </c>
      <c r="C255" s="203" t="s">
        <v>19</v>
      </c>
    </row>
    <row r="256" spans="1:26" x14ac:dyDescent="0.2">
      <c r="B256" s="11"/>
      <c r="C256" s="201">
        <v>0.03</v>
      </c>
    </row>
    <row r="257" spans="1:26" x14ac:dyDescent="0.2">
      <c r="A257" s="1" t="s">
        <v>26</v>
      </c>
      <c r="B257" s="11">
        <f t="shared" ref="B257" si="60">$C$10</f>
        <v>4620.0123369863013</v>
      </c>
      <c r="X257" s="1" t="s">
        <v>14</v>
      </c>
      <c r="Y257" s="1" t="s">
        <v>100</v>
      </c>
    </row>
    <row r="258" spans="1:26" x14ac:dyDescent="0.2">
      <c r="A258" s="1" t="s">
        <v>1</v>
      </c>
      <c r="B258" s="128">
        <f>$B242</f>
        <v>206741.18693454502</v>
      </c>
      <c r="X258" s="1" t="s">
        <v>17</v>
      </c>
    </row>
    <row r="259" spans="1:26" x14ac:dyDescent="0.2">
      <c r="B259" s="11">
        <f t="shared" ref="B259" si="61">SUM(B257:B258)</f>
        <v>211361.19927153134</v>
      </c>
      <c r="C259" s="11">
        <f t="shared" ref="C259" si="62">(B259*C256*90)/365</f>
        <v>1563.4938028305057</v>
      </c>
    </row>
    <row r="260" spans="1:26" x14ac:dyDescent="0.2">
      <c r="A260" s="1" t="s">
        <v>2</v>
      </c>
      <c r="B260" s="128">
        <f t="shared" ref="B260" si="63">B259+C259+B257</f>
        <v>217544.70541134817</v>
      </c>
      <c r="Y260" s="203" t="s">
        <v>18</v>
      </c>
      <c r="Z260" s="203" t="s">
        <v>19</v>
      </c>
    </row>
    <row r="261" spans="1:26" x14ac:dyDescent="0.2">
      <c r="C261" s="11">
        <f t="shared" ref="C261" si="64">(B260*C256*90)/365</f>
        <v>1609.2348071524382</v>
      </c>
      <c r="Y261" s="11"/>
      <c r="Z261" s="201">
        <v>0.03</v>
      </c>
    </row>
    <row r="262" spans="1:26" x14ac:dyDescent="0.2">
      <c r="A262" s="1" t="s">
        <v>3</v>
      </c>
      <c r="B262" s="11">
        <f t="shared" ref="B262" si="65">SUM(B260,B257,C261)</f>
        <v>223773.95255548693</v>
      </c>
      <c r="X262" s="1" t="s">
        <v>26</v>
      </c>
      <c r="Y262" s="11">
        <f>$Y$248</f>
        <v>469672.98095725098</v>
      </c>
    </row>
    <row r="263" spans="1:26" x14ac:dyDescent="0.2">
      <c r="C263" s="11">
        <f t="shared" ref="C263" si="66">(B262*C256*90)/365</f>
        <v>1655.3141695885336</v>
      </c>
      <c r="X263" s="1" t="s">
        <v>1</v>
      </c>
      <c r="Y263" s="11">
        <f>M21*3</f>
        <v>8518.406169012349</v>
      </c>
    </row>
    <row r="264" spans="1:26" x14ac:dyDescent="0.2">
      <c r="A264" s="1" t="s">
        <v>0</v>
      </c>
      <c r="Y264" s="11">
        <f>SUM(Y262:Y263)</f>
        <v>478191.38712626335</v>
      </c>
      <c r="Z264" s="11">
        <f>(Y264*Z261*90)/365</f>
        <v>3537.3061513449616</v>
      </c>
    </row>
    <row r="265" spans="1:26" x14ac:dyDescent="0.2">
      <c r="B265" s="11">
        <f t="shared" ref="B265" si="67">SUM(B262,C263,B257)</f>
        <v>230049.27906206177</v>
      </c>
      <c r="C265" s="11">
        <f t="shared" ref="C265" si="68">(B265*C256*90)/365</f>
        <v>1701.7343930618267</v>
      </c>
      <c r="X265" s="1" t="s">
        <v>2</v>
      </c>
      <c r="Y265" s="11">
        <f>SUM(Y263:Y264,Z264)</f>
        <v>490247.09944662068</v>
      </c>
    </row>
    <row r="266" spans="1:26" x14ac:dyDescent="0.2">
      <c r="B266" s="11"/>
      <c r="C266" s="11"/>
      <c r="Z266" s="11">
        <f>(Y265*Z261*90)/365</f>
        <v>3626.4853931667826</v>
      </c>
    </row>
    <row r="267" spans="1:26" x14ac:dyDescent="0.2">
      <c r="A267" s="1" t="s">
        <v>20</v>
      </c>
      <c r="C267" s="11">
        <f>SUM(C259:C265)</f>
        <v>6529.7771726333049</v>
      </c>
      <c r="X267" s="1" t="s">
        <v>3</v>
      </c>
      <c r="Y267" s="11">
        <f>SUM(Y265,Z266,Y263)</f>
        <v>502391.99100879981</v>
      </c>
    </row>
    <row r="268" spans="1:26" x14ac:dyDescent="0.2">
      <c r="A268" s="1" t="s">
        <v>43</v>
      </c>
      <c r="Z268" s="11">
        <f>(Y267*Z261*90)/365</f>
        <v>3716.3243170513956</v>
      </c>
    </row>
    <row r="269" spans="1:26" x14ac:dyDescent="0.2">
      <c r="A269" s="1" t="s">
        <v>20</v>
      </c>
      <c r="B269" s="128"/>
      <c r="C269" s="128">
        <f>SUM(C246,C267)</f>
        <v>36667.980198540768</v>
      </c>
      <c r="X269" s="1" t="s">
        <v>0</v>
      </c>
      <c r="Y269" s="11">
        <f>SUM(Y267,Z268,Y263)</f>
        <v>514626.72149486357</v>
      </c>
    </row>
    <row r="270" spans="1:26" x14ac:dyDescent="0.2">
      <c r="A270" s="1" t="s">
        <v>32</v>
      </c>
      <c r="Z270" s="11">
        <f>(Y269*Z261*90)/365</f>
        <v>3806.8278028387163</v>
      </c>
    </row>
    <row r="271" spans="1:26" x14ac:dyDescent="0.2">
      <c r="A271" s="1" t="s">
        <v>20</v>
      </c>
      <c r="B271" s="128"/>
      <c r="C271" s="128">
        <f>SUM(C248,C269)</f>
        <v>170462.60466367012</v>
      </c>
      <c r="Y271" s="11">
        <f>Y269+Z270</f>
        <v>518433.54929770227</v>
      </c>
      <c r="Z271" s="11"/>
    </row>
    <row r="272" spans="1:26" x14ac:dyDescent="0.2">
      <c r="A272" s="1" t="s">
        <v>28</v>
      </c>
      <c r="X272" s="1" t="s">
        <v>20</v>
      </c>
      <c r="Z272" s="11">
        <f>SUM(Z264:Z270)</f>
        <v>14686.943664401855</v>
      </c>
    </row>
    <row r="273" spans="1:26" x14ac:dyDescent="0.2">
      <c r="X273" s="1" t="s">
        <v>44</v>
      </c>
    </row>
    <row r="274" spans="1:26" x14ac:dyDescent="0.2">
      <c r="X274" s="1" t="s">
        <v>20</v>
      </c>
      <c r="Y274" s="128"/>
      <c r="Z274" s="128">
        <f>SUM(Z251,Z272)</f>
        <v>89160.392628768808</v>
      </c>
    </row>
    <row r="275" spans="1:26" x14ac:dyDescent="0.2">
      <c r="A275" s="1" t="s">
        <v>14</v>
      </c>
      <c r="B275" s="1" t="s">
        <v>100</v>
      </c>
      <c r="X275" s="1" t="s">
        <v>32</v>
      </c>
    </row>
    <row r="276" spans="1:26" x14ac:dyDescent="0.2">
      <c r="A276" s="1" t="s">
        <v>17</v>
      </c>
      <c r="Y276" s="128"/>
      <c r="Z276" s="128"/>
    </row>
    <row r="278" spans="1:26" x14ac:dyDescent="0.2">
      <c r="B278" s="203" t="s">
        <v>18</v>
      </c>
      <c r="C278" s="203" t="s">
        <v>19</v>
      </c>
    </row>
    <row r="279" spans="1:26" x14ac:dyDescent="0.2">
      <c r="B279" s="11"/>
      <c r="C279" s="201">
        <v>0.03</v>
      </c>
    </row>
    <row r="280" spans="1:26" x14ac:dyDescent="0.2">
      <c r="A280" s="1" t="s">
        <v>26</v>
      </c>
      <c r="B280" s="11">
        <f t="shared" ref="B280" si="69">$C$10</f>
        <v>4620.0123369863013</v>
      </c>
      <c r="X280" s="1" t="s">
        <v>15</v>
      </c>
      <c r="Y280" s="1" t="s">
        <v>100</v>
      </c>
    </row>
    <row r="281" spans="1:26" x14ac:dyDescent="0.2">
      <c r="A281" s="1" t="s">
        <v>1</v>
      </c>
      <c r="B281" s="128">
        <f>$B265</f>
        <v>230049.27906206177</v>
      </c>
      <c r="X281" s="1" t="s">
        <v>17</v>
      </c>
    </row>
    <row r="282" spans="1:26" x14ac:dyDescent="0.2">
      <c r="B282" s="11">
        <f t="shared" ref="B282" si="70">SUM(B280:B281)</f>
        <v>234669.29139904809</v>
      </c>
      <c r="C282" s="11">
        <f t="shared" ref="C282" si="71">(B282*C279*90)/365</f>
        <v>1735.9098267874788</v>
      </c>
    </row>
    <row r="283" spans="1:26" x14ac:dyDescent="0.2">
      <c r="A283" s="1" t="s">
        <v>2</v>
      </c>
      <c r="B283" s="128">
        <f t="shared" ref="B283" si="72">B282+C282+B280</f>
        <v>241025.21356282188</v>
      </c>
      <c r="Y283" s="203" t="s">
        <v>18</v>
      </c>
      <c r="Z283" s="203" t="s">
        <v>19</v>
      </c>
    </row>
    <row r="284" spans="1:26" x14ac:dyDescent="0.2">
      <c r="C284" s="11">
        <f t="shared" ref="C284" si="73">(B283*C279*90)/365</f>
        <v>1782.9262373140248</v>
      </c>
      <c r="Y284" s="11"/>
      <c r="Z284" s="201">
        <v>0.03</v>
      </c>
    </row>
    <row r="285" spans="1:26" x14ac:dyDescent="0.2">
      <c r="A285" s="1" t="s">
        <v>3</v>
      </c>
      <c r="B285" s="11">
        <f t="shared" ref="B285" si="74">SUM(B283,B280,C284)</f>
        <v>247428.15213712223</v>
      </c>
      <c r="X285" s="1" t="s">
        <v>26</v>
      </c>
      <c r="Y285" s="11">
        <f>$Y$271</f>
        <v>518433.54929770227</v>
      </c>
    </row>
    <row r="286" spans="1:26" x14ac:dyDescent="0.2">
      <c r="C286" s="11">
        <f t="shared" ref="C286" si="75">(B285*C279*90)/365</f>
        <v>1830.2904404663834</v>
      </c>
      <c r="X286" s="1" t="s">
        <v>1</v>
      </c>
      <c r="Y286" s="11">
        <f>M22*3</f>
        <v>8436.057127244494</v>
      </c>
    </row>
    <row r="287" spans="1:26" x14ac:dyDescent="0.2">
      <c r="A287" s="1" t="s">
        <v>0</v>
      </c>
      <c r="Y287" s="11">
        <f>SUM(Y285:Y286)</f>
        <v>526869.6064249468</v>
      </c>
      <c r="Z287" s="11">
        <f>(Y287*Z284*90)/365</f>
        <v>3897.3916091708397</v>
      </c>
    </row>
    <row r="288" spans="1:26" x14ac:dyDescent="0.2">
      <c r="B288" s="11">
        <f t="shared" ref="B288" si="76">SUM(B285,C286,B280)</f>
        <v>253878.45491457492</v>
      </c>
      <c r="C288" s="11">
        <f t="shared" ref="C288" si="77">(B288*C279*90)/365</f>
        <v>1878.0050089571296</v>
      </c>
      <c r="X288" s="1" t="s">
        <v>2</v>
      </c>
      <c r="Y288" s="11">
        <f>SUM(Y286:Y287,Z287)</f>
        <v>539203.05516136216</v>
      </c>
    </row>
    <row r="289" spans="1:26" x14ac:dyDescent="0.2">
      <c r="B289" s="11"/>
      <c r="C289" s="11"/>
      <c r="Z289" s="11">
        <f>(Y288*Z284*90)/365</f>
        <v>3988.625339549802</v>
      </c>
    </row>
    <row r="290" spans="1:26" x14ac:dyDescent="0.2">
      <c r="A290" s="1" t="s">
        <v>20</v>
      </c>
      <c r="C290" s="11">
        <f>SUM(C282:C288)</f>
        <v>7227.1315135250161</v>
      </c>
      <c r="X290" s="1" t="s">
        <v>3</v>
      </c>
      <c r="Y290" s="11">
        <f>SUM(Y288,Z289,Y286)</f>
        <v>551627.73762815655</v>
      </c>
    </row>
    <row r="291" spans="1:26" x14ac:dyDescent="0.2">
      <c r="A291" s="1" t="s">
        <v>44</v>
      </c>
      <c r="Z291" s="11">
        <f>(Y290*Z284*90)/365</f>
        <v>4080.5339495781445</v>
      </c>
    </row>
    <row r="292" spans="1:26" x14ac:dyDescent="0.2">
      <c r="A292" s="1" t="s">
        <v>20</v>
      </c>
      <c r="B292" s="128"/>
      <c r="C292" s="128">
        <f>SUM(C269,C290)</f>
        <v>43895.111712065787</v>
      </c>
      <c r="X292" s="1" t="s">
        <v>0</v>
      </c>
      <c r="Y292" s="11">
        <f>SUM(Y290,Z291,Y286)</f>
        <v>564144.32870497927</v>
      </c>
    </row>
    <row r="293" spans="1:26" x14ac:dyDescent="0.2">
      <c r="A293" s="1" t="s">
        <v>32</v>
      </c>
      <c r="Z293" s="11">
        <f>(Y292*Z284*90)/365</f>
        <v>4173.1224315162854</v>
      </c>
    </row>
    <row r="294" spans="1:26" x14ac:dyDescent="0.2">
      <c r="A294" s="1" t="s">
        <v>20</v>
      </c>
      <c r="B294" s="128"/>
      <c r="C294" s="128">
        <f>SUM(C271,C292)</f>
        <v>214357.71637573591</v>
      </c>
      <c r="Y294" s="11">
        <f>Y292+Z293</f>
        <v>568317.45113649557</v>
      </c>
      <c r="Z294" s="11"/>
    </row>
    <row r="295" spans="1:26" x14ac:dyDescent="0.2">
      <c r="A295" s="1" t="s">
        <v>28</v>
      </c>
      <c r="X295" s="1" t="s">
        <v>20</v>
      </c>
      <c r="Z295" s="11">
        <f>SUM(Z287:Z293)</f>
        <v>16139.673329815072</v>
      </c>
    </row>
    <row r="296" spans="1:26" x14ac:dyDescent="0.2">
      <c r="X296" s="1" t="s">
        <v>45</v>
      </c>
    </row>
    <row r="297" spans="1:26" x14ac:dyDescent="0.2">
      <c r="X297" s="1" t="s">
        <v>20</v>
      </c>
      <c r="Y297" s="128"/>
      <c r="Z297" s="128">
        <f>SUM(Z274,Z295)</f>
        <v>105300.06595858387</v>
      </c>
    </row>
    <row r="298" spans="1:26" x14ac:dyDescent="0.2">
      <c r="A298" s="1" t="s">
        <v>15</v>
      </c>
      <c r="B298" s="1" t="s">
        <v>100</v>
      </c>
      <c r="X298" s="1" t="s">
        <v>32</v>
      </c>
    </row>
    <row r="299" spans="1:26" x14ac:dyDescent="0.2">
      <c r="A299" s="1" t="s">
        <v>17</v>
      </c>
      <c r="Y299" s="128"/>
      <c r="Z299" s="128"/>
    </row>
    <row r="301" spans="1:26" x14ac:dyDescent="0.2">
      <c r="B301" s="203" t="s">
        <v>18</v>
      </c>
      <c r="C301" s="203" t="s">
        <v>19</v>
      </c>
    </row>
    <row r="302" spans="1:26" x14ac:dyDescent="0.2">
      <c r="B302" s="11"/>
      <c r="C302" s="201">
        <v>0.03</v>
      </c>
    </row>
    <row r="303" spans="1:26" x14ac:dyDescent="0.2">
      <c r="A303" s="1" t="s">
        <v>26</v>
      </c>
      <c r="B303" s="11">
        <f t="shared" ref="B303" si="78">$C$10</f>
        <v>4620.0123369863013</v>
      </c>
      <c r="X303" s="1" t="s">
        <v>46</v>
      </c>
      <c r="Y303" s="1" t="s">
        <v>100</v>
      </c>
    </row>
    <row r="304" spans="1:26" x14ac:dyDescent="0.2">
      <c r="A304" s="1" t="s">
        <v>1</v>
      </c>
      <c r="B304" s="128">
        <f>$B288</f>
        <v>253878.45491457492</v>
      </c>
      <c r="X304" s="1" t="s">
        <v>17</v>
      </c>
    </row>
    <row r="305" spans="1:26" x14ac:dyDescent="0.2">
      <c r="B305" s="11">
        <f t="shared" ref="B305" si="79">SUM(B303:B304)</f>
        <v>258498.46725156123</v>
      </c>
      <c r="C305" s="11">
        <f t="shared" ref="C305" si="80">(B305*C302*90)/365</f>
        <v>1912.1804426827816</v>
      </c>
    </row>
    <row r="306" spans="1:26" x14ac:dyDescent="0.2">
      <c r="A306" s="1" t="s">
        <v>2</v>
      </c>
      <c r="B306" s="128">
        <f t="shared" ref="B306" si="81">B305+C305+B303</f>
        <v>265030.66003123031</v>
      </c>
      <c r="Y306" s="203" t="s">
        <v>18</v>
      </c>
      <c r="Z306" s="203" t="s">
        <v>19</v>
      </c>
    </row>
    <row r="307" spans="1:26" x14ac:dyDescent="0.2">
      <c r="C307" s="11">
        <f t="shared" ref="C307" si="82">(B306*C302*90)/365</f>
        <v>1960.5007728337584</v>
      </c>
      <c r="Y307" s="11"/>
      <c r="Z307" s="201">
        <v>0.03</v>
      </c>
    </row>
    <row r="308" spans="1:26" x14ac:dyDescent="0.2">
      <c r="A308" s="1" t="s">
        <v>3</v>
      </c>
      <c r="B308" s="11">
        <f t="shared" ref="B308" si="83">SUM(B306,B303,C307)</f>
        <v>271611.17314105039</v>
      </c>
      <c r="X308" s="1" t="s">
        <v>26</v>
      </c>
      <c r="Y308" s="11">
        <f>$Y$294</f>
        <v>568317.45113649557</v>
      </c>
    </row>
    <row r="309" spans="1:26" x14ac:dyDescent="0.2">
      <c r="C309" s="11">
        <f t="shared" ref="C309" si="84">(B308*C302*90)/365</f>
        <v>2009.1785410433863</v>
      </c>
      <c r="X309" s="1" t="s">
        <v>1</v>
      </c>
      <c r="Y309" s="11">
        <f>M23*3</f>
        <v>8352.4564580525694</v>
      </c>
    </row>
    <row r="310" spans="1:26" x14ac:dyDescent="0.2">
      <c r="A310" s="1" t="s">
        <v>0</v>
      </c>
      <c r="Y310" s="11">
        <f>SUM(Y308:Y309)</f>
        <v>576669.90759454819</v>
      </c>
      <c r="Z310" s="11">
        <f>(Y310*Z307*90)/365</f>
        <v>4265.7773986446036</v>
      </c>
    </row>
    <row r="311" spans="1:26" x14ac:dyDescent="0.2">
      <c r="B311" s="11">
        <f t="shared" ref="B311" si="85">SUM(B308,C309,B303)</f>
        <v>278240.36401908007</v>
      </c>
      <c r="C311" s="11">
        <f t="shared" ref="C311" si="86">(B311*C302*90)/365</f>
        <v>2058.2163913740169</v>
      </c>
      <c r="X311" s="1" t="s">
        <v>2</v>
      </c>
      <c r="Y311" s="11">
        <f>SUM(Y309:Y310,Z310)</f>
        <v>589288.14145124541</v>
      </c>
    </row>
    <row r="312" spans="1:26" x14ac:dyDescent="0.2">
      <c r="B312" s="11"/>
      <c r="C312" s="11"/>
      <c r="Z312" s="11">
        <f>(Y311*Z307*90)/365</f>
        <v>4359.1177586804451</v>
      </c>
    </row>
    <row r="313" spans="1:26" x14ac:dyDescent="0.2">
      <c r="A313" s="1" t="s">
        <v>20</v>
      </c>
      <c r="C313" s="11">
        <f>SUM(C305:C311)</f>
        <v>7940.0761479339435</v>
      </c>
      <c r="X313" s="1" t="s">
        <v>3</v>
      </c>
      <c r="Y313" s="11">
        <f>SUM(Y311,Z312,Y309)</f>
        <v>601999.71566797851</v>
      </c>
    </row>
    <row r="314" spans="1:26" x14ac:dyDescent="0.2">
      <c r="A314" s="1" t="s">
        <v>45</v>
      </c>
      <c r="Z314" s="11">
        <f>(Y313*Z307*90)/365</f>
        <v>4453.1485816535396</v>
      </c>
    </row>
    <row r="315" spans="1:26" x14ac:dyDescent="0.2">
      <c r="A315" s="1" t="s">
        <v>20</v>
      </c>
      <c r="B315" s="128"/>
      <c r="C315" s="128">
        <f>SUM(C292,C313)</f>
        <v>51835.187859999729</v>
      </c>
      <c r="X315" s="1" t="s">
        <v>0</v>
      </c>
      <c r="Y315" s="11">
        <f>SUM(Y313,Z314,Y309)</f>
        <v>614805.32070768462</v>
      </c>
    </row>
    <row r="316" spans="1:26" x14ac:dyDescent="0.2">
      <c r="A316" s="1" t="s">
        <v>32</v>
      </c>
      <c r="Z316" s="11">
        <f>(Y315*Z307*90)/365</f>
        <v>4547.8749750979414</v>
      </c>
    </row>
    <row r="317" spans="1:26" x14ac:dyDescent="0.2">
      <c r="A317" s="1" t="s">
        <v>20</v>
      </c>
      <c r="B317" s="128"/>
      <c r="C317" s="128">
        <f>SUM(C294,C315)</f>
        <v>266192.90423573565</v>
      </c>
      <c r="Y317" s="11">
        <f>Y315+Z316</f>
        <v>619353.19568278256</v>
      </c>
      <c r="Z317" s="11"/>
    </row>
    <row r="318" spans="1:26" x14ac:dyDescent="0.2">
      <c r="A318" s="1" t="s">
        <v>28</v>
      </c>
      <c r="X318" s="1" t="s">
        <v>20</v>
      </c>
      <c r="Z318" s="11">
        <f>SUM(Z310:Z316)</f>
        <v>17625.918714076528</v>
      </c>
    </row>
    <row r="319" spans="1:26" x14ac:dyDescent="0.2">
      <c r="X319" s="1" t="s">
        <v>47</v>
      </c>
    </row>
    <row r="320" spans="1:26" x14ac:dyDescent="0.2">
      <c r="X320" s="1" t="s">
        <v>20</v>
      </c>
      <c r="Y320" s="128"/>
      <c r="Z320" s="128">
        <f>SUM(Z297,Z318)</f>
        <v>122925.9846726604</v>
      </c>
    </row>
    <row r="321" spans="1:26" x14ac:dyDescent="0.2">
      <c r="A321" s="1" t="s">
        <v>46</v>
      </c>
      <c r="B321" s="1" t="s">
        <v>100</v>
      </c>
      <c r="X321" s="1" t="s">
        <v>32</v>
      </c>
    </row>
    <row r="322" spans="1:26" x14ac:dyDescent="0.2">
      <c r="A322" s="1" t="s">
        <v>17</v>
      </c>
      <c r="Y322" s="128"/>
      <c r="Z322" s="128"/>
    </row>
    <row r="324" spans="1:26" x14ac:dyDescent="0.2">
      <c r="B324" s="203" t="s">
        <v>18</v>
      </c>
      <c r="C324" s="203" t="s">
        <v>19</v>
      </c>
    </row>
    <row r="325" spans="1:26" x14ac:dyDescent="0.2">
      <c r="B325" s="11"/>
      <c r="C325" s="201">
        <v>0.03</v>
      </c>
    </row>
    <row r="326" spans="1:26" x14ac:dyDescent="0.2">
      <c r="A326" s="1" t="s">
        <v>26</v>
      </c>
      <c r="B326" s="11">
        <f t="shared" ref="B326" si="87">$C$10</f>
        <v>4620.0123369863013</v>
      </c>
      <c r="X326" s="1" t="s">
        <v>48</v>
      </c>
      <c r="Y326" s="1" t="s">
        <v>100</v>
      </c>
    </row>
    <row r="327" spans="1:26" x14ac:dyDescent="0.2">
      <c r="A327" s="1" t="s">
        <v>1</v>
      </c>
      <c r="B327" s="128">
        <f>$B311</f>
        <v>278240.36401908007</v>
      </c>
      <c r="X327" s="1" t="s">
        <v>17</v>
      </c>
    </row>
    <row r="328" spans="1:26" x14ac:dyDescent="0.2">
      <c r="B328" s="11">
        <f t="shared" ref="B328" si="88">SUM(B326:B327)</f>
        <v>282860.37635606638</v>
      </c>
      <c r="C328" s="11">
        <f t="shared" ref="C328" si="89">(B328*C325*90)/365</f>
        <v>2092.3918250996694</v>
      </c>
    </row>
    <row r="329" spans="1:26" x14ac:dyDescent="0.2">
      <c r="A329" s="1" t="s">
        <v>2</v>
      </c>
      <c r="B329" s="128">
        <f t="shared" ref="B329" si="90">B328+C328+B326</f>
        <v>289572.78051815234</v>
      </c>
      <c r="Y329" s="203" t="s">
        <v>18</v>
      </c>
      <c r="Z329" s="203" t="s">
        <v>19</v>
      </c>
    </row>
    <row r="330" spans="1:26" x14ac:dyDescent="0.2">
      <c r="C330" s="11">
        <f t="shared" ref="C330" si="91">(B329*C325*90)/365</f>
        <v>2142.0452257507159</v>
      </c>
      <c r="Y330" s="11"/>
      <c r="Z330" s="201">
        <v>0.03</v>
      </c>
    </row>
    <row r="331" spans="1:26" x14ac:dyDescent="0.2">
      <c r="A331" s="1" t="s">
        <v>3</v>
      </c>
      <c r="B331" s="11">
        <f t="shared" ref="B331" si="92">SUM(B329,B326,C330)</f>
        <v>296334.83808088937</v>
      </c>
      <c r="X331" s="1" t="s">
        <v>26</v>
      </c>
      <c r="Y331" s="11">
        <f>$Y$317</f>
        <v>619353.19568278256</v>
      </c>
    </row>
    <row r="332" spans="1:26" x14ac:dyDescent="0.2">
      <c r="C332" s="11">
        <f t="shared" ref="C332" si="93">(B331*C325*90)/365</f>
        <v>2192.0659255298665</v>
      </c>
      <c r="X332" s="1" t="s">
        <v>1</v>
      </c>
      <c r="Y332" s="11">
        <f>M24*3</f>
        <v>8267.5829007618868</v>
      </c>
    </row>
    <row r="333" spans="1:26" x14ac:dyDescent="0.2">
      <c r="A333" s="1" t="s">
        <v>0</v>
      </c>
      <c r="Y333" s="11">
        <f>SUM(Y331:Y332)</f>
        <v>627620.77858354442</v>
      </c>
      <c r="Z333" s="11">
        <f>(Y333*Z330*90)/365</f>
        <v>4642.6742525358077</v>
      </c>
    </row>
    <row r="334" spans="1:26" x14ac:dyDescent="0.2">
      <c r="B334" s="11">
        <f t="shared" ref="B334" si="94">SUM(B331,C332,B326)</f>
        <v>303146.91634340555</v>
      </c>
      <c r="C334" s="11">
        <f t="shared" ref="C334" si="95">(B334*C325*90)/365</f>
        <v>2242.4566414443698</v>
      </c>
      <c r="X334" s="1" t="s">
        <v>2</v>
      </c>
      <c r="Y334" s="11">
        <f>SUM(Y332:Y333,Z333)</f>
        <v>640531.03573684208</v>
      </c>
    </row>
    <row r="335" spans="1:26" x14ac:dyDescent="0.2">
      <c r="B335" s="11"/>
      <c r="C335" s="11"/>
      <c r="Z335" s="11">
        <f>(Y334*Z330*90)/365</f>
        <v>4738.1747849026669</v>
      </c>
    </row>
    <row r="336" spans="1:26" x14ac:dyDescent="0.2">
      <c r="A336" s="1" t="s">
        <v>20</v>
      </c>
      <c r="C336" s="11">
        <f>SUM(C328:C334)</f>
        <v>8668.9596178246211</v>
      </c>
      <c r="X336" s="1" t="s">
        <v>3</v>
      </c>
      <c r="Y336" s="11">
        <f>SUM(Y334,Z335,Y332)</f>
        <v>653536.79342250666</v>
      </c>
    </row>
    <row r="337" spans="1:26" x14ac:dyDescent="0.2">
      <c r="A337" s="1" t="s">
        <v>47</v>
      </c>
      <c r="Z337" s="11">
        <f>(Y336*Z330*90)/365</f>
        <v>4834.3817595637483</v>
      </c>
    </row>
    <row r="338" spans="1:26" x14ac:dyDescent="0.2">
      <c r="A338" s="1" t="s">
        <v>20</v>
      </c>
      <c r="B338" s="128"/>
      <c r="C338" s="128">
        <f>SUM(C315,C336)</f>
        <v>60504.14747782435</v>
      </c>
      <c r="X338" s="1" t="s">
        <v>0</v>
      </c>
      <c r="Y338" s="11">
        <f>SUM(Y336,Z337,Y332)</f>
        <v>666638.75808283221</v>
      </c>
    </row>
    <row r="339" spans="1:26" x14ac:dyDescent="0.2">
      <c r="A339" s="1" t="s">
        <v>32</v>
      </c>
      <c r="Z339" s="11">
        <f>(Y338*Z330*90)/365</f>
        <v>4931.3004022565665</v>
      </c>
    </row>
    <row r="340" spans="1:26" x14ac:dyDescent="0.2">
      <c r="A340" s="1" t="s">
        <v>20</v>
      </c>
      <c r="B340" s="128"/>
      <c r="C340" s="128">
        <f>SUM(C317,C338)</f>
        <v>326697.05171356001</v>
      </c>
      <c r="Y340" s="11">
        <f>Y338+Z339</f>
        <v>671570.05848508875</v>
      </c>
      <c r="Z340" s="11"/>
    </row>
    <row r="341" spans="1:26" x14ac:dyDescent="0.2">
      <c r="A341" s="1" t="s">
        <v>28</v>
      </c>
      <c r="X341" s="1" t="s">
        <v>20</v>
      </c>
      <c r="Z341" s="11">
        <f>SUM(Z333:Z339)</f>
        <v>19146.531199258789</v>
      </c>
    </row>
    <row r="342" spans="1:26" x14ac:dyDescent="0.2">
      <c r="X342" s="1" t="s">
        <v>49</v>
      </c>
    </row>
    <row r="343" spans="1:26" x14ac:dyDescent="0.2">
      <c r="X343" s="1" t="s">
        <v>20</v>
      </c>
      <c r="Y343" s="128"/>
      <c r="Z343" s="128">
        <f>SUM(Z320,Z341)</f>
        <v>142072.5158719192</v>
      </c>
    </row>
    <row r="344" spans="1:26" x14ac:dyDescent="0.2">
      <c r="A344" s="1" t="s">
        <v>48</v>
      </c>
      <c r="B344" s="1" t="s">
        <v>100</v>
      </c>
      <c r="X344" s="1" t="s">
        <v>32</v>
      </c>
    </row>
    <row r="345" spans="1:26" x14ac:dyDescent="0.2">
      <c r="A345" s="1" t="s">
        <v>17</v>
      </c>
      <c r="Y345" s="128"/>
      <c r="Z345" s="128"/>
    </row>
    <row r="347" spans="1:26" x14ac:dyDescent="0.2">
      <c r="B347" s="203" t="s">
        <v>18</v>
      </c>
      <c r="C347" s="203" t="s">
        <v>19</v>
      </c>
    </row>
    <row r="348" spans="1:26" x14ac:dyDescent="0.2">
      <c r="B348" s="11"/>
      <c r="C348" s="201">
        <v>0.03</v>
      </c>
    </row>
    <row r="349" spans="1:26" x14ac:dyDescent="0.2">
      <c r="A349" s="1" t="s">
        <v>26</v>
      </c>
      <c r="B349" s="11">
        <f>$C$10</f>
        <v>4620.0123369863013</v>
      </c>
      <c r="X349" s="1" t="s">
        <v>50</v>
      </c>
      <c r="Y349" s="1" t="s">
        <v>100</v>
      </c>
    </row>
    <row r="350" spans="1:26" x14ac:dyDescent="0.2">
      <c r="A350" s="1" t="s">
        <v>1</v>
      </c>
      <c r="B350" s="128">
        <f>$B334</f>
        <v>303146.91634340555</v>
      </c>
      <c r="X350" s="1" t="s">
        <v>17</v>
      </c>
    </row>
    <row r="351" spans="1:26" x14ac:dyDescent="0.2">
      <c r="B351" s="11">
        <f>SUM(B349:B350)</f>
        <v>307766.92868039187</v>
      </c>
      <c r="C351" s="11">
        <f>(B351*C348*90)/365</f>
        <v>2276.6320751700218</v>
      </c>
    </row>
    <row r="352" spans="1:26" x14ac:dyDescent="0.2">
      <c r="A352" s="1" t="s">
        <v>2</v>
      </c>
      <c r="B352" s="128">
        <f>B351+C351+B349</f>
        <v>314663.57309254818</v>
      </c>
      <c r="Y352" s="203" t="s">
        <v>18</v>
      </c>
      <c r="Z352" s="203" t="s">
        <v>19</v>
      </c>
    </row>
    <row r="353" spans="1:26" x14ac:dyDescent="0.2">
      <c r="C353" s="11">
        <f>(B352*C348*90)/365</f>
        <v>2327.648348903781</v>
      </c>
      <c r="Y353" s="11"/>
      <c r="Z353" s="201">
        <v>0.03</v>
      </c>
    </row>
    <row r="354" spans="1:26" x14ac:dyDescent="0.2">
      <c r="A354" s="1" t="s">
        <v>3</v>
      </c>
      <c r="B354" s="11">
        <f>SUM(B352,B349,C353)</f>
        <v>321611.2337784383</v>
      </c>
      <c r="X354" s="1" t="s">
        <v>26</v>
      </c>
      <c r="Y354" s="11">
        <f>$Y$340</f>
        <v>671570.05848508875</v>
      </c>
    </row>
    <row r="355" spans="1:26" x14ac:dyDescent="0.2">
      <c r="C355" s="11">
        <f>(B354*C348*90)/365</f>
        <v>2379.0420032925567</v>
      </c>
      <c r="X355" s="1" t="s">
        <v>1</v>
      </c>
      <c r="Y355" s="11">
        <f>M25*3</f>
        <v>8181.414817672422</v>
      </c>
    </row>
    <row r="356" spans="1:26" x14ac:dyDescent="0.2">
      <c r="A356" s="1" t="s">
        <v>0</v>
      </c>
      <c r="Y356" s="11">
        <f>SUM(Y354:Y355)</f>
        <v>679751.47330276121</v>
      </c>
      <c r="Z356" s="11">
        <f>(Y356*Z353*90)/365</f>
        <v>5028.2985696368642</v>
      </c>
    </row>
    <row r="357" spans="1:26" x14ac:dyDescent="0.2">
      <c r="B357" s="11">
        <f>SUM(B354,C355,B349)</f>
        <v>328610.28811871714</v>
      </c>
      <c r="C357" s="11">
        <f>(B357*C348*90)/365</f>
        <v>2430.8158299192773</v>
      </c>
      <c r="X357" s="1" t="s">
        <v>2</v>
      </c>
      <c r="Y357" s="11">
        <f>SUM(Y355:Y356,Z356)</f>
        <v>692961.18669007055</v>
      </c>
    </row>
    <row r="358" spans="1:26" x14ac:dyDescent="0.2">
      <c r="B358" s="11"/>
      <c r="C358" s="11"/>
      <c r="Z358" s="11">
        <f>(Y357*Z353*90)/365</f>
        <v>5126.0142577073711</v>
      </c>
    </row>
    <row r="359" spans="1:26" x14ac:dyDescent="0.2">
      <c r="A359" s="1" t="s">
        <v>20</v>
      </c>
      <c r="C359" s="11">
        <f>SUM(C351:C357)</f>
        <v>9414.1382572856364</v>
      </c>
      <c r="X359" s="1" t="s">
        <v>3</v>
      </c>
      <c r="Y359" s="11">
        <f>SUM(Y357,Z358,Y355)</f>
        <v>706268.61576545041</v>
      </c>
    </row>
    <row r="360" spans="1:26" x14ac:dyDescent="0.2">
      <c r="A360" s="1" t="s">
        <v>49</v>
      </c>
      <c r="Z360" s="11">
        <f>(Y359*Z353*90)/365</f>
        <v>5224.4527741553866</v>
      </c>
    </row>
    <row r="361" spans="1:26" x14ac:dyDescent="0.2">
      <c r="A361" s="1" t="s">
        <v>20</v>
      </c>
      <c r="B361" s="128"/>
      <c r="C361" s="128">
        <f>SUM(C338,C359)</f>
        <v>69918.285735109981</v>
      </c>
      <c r="X361" s="1" t="s">
        <v>0</v>
      </c>
      <c r="Y361" s="11">
        <f>SUM(Y359,Z360,Y355)</f>
        <v>719674.48335727828</v>
      </c>
    </row>
    <row r="362" spans="1:26" x14ac:dyDescent="0.2">
      <c r="A362" s="1" t="s">
        <v>32</v>
      </c>
      <c r="Z362" s="11">
        <f>(Y361*Z353*90)/365</f>
        <v>5323.6194659305511</v>
      </c>
    </row>
    <row r="363" spans="1:26" x14ac:dyDescent="0.2">
      <c r="A363" s="1" t="s">
        <v>20</v>
      </c>
      <c r="B363" s="128"/>
      <c r="C363" s="128">
        <f>SUM(C340,C361)</f>
        <v>396615.33744867</v>
      </c>
      <c r="Y363" s="11">
        <f>Y361+Z362</f>
        <v>724998.10282320878</v>
      </c>
      <c r="Z363" s="11"/>
    </row>
    <row r="364" spans="1:26" x14ac:dyDescent="0.2">
      <c r="A364" s="1" t="s">
        <v>28</v>
      </c>
      <c r="X364" s="1" t="s">
        <v>20</v>
      </c>
      <c r="Z364" s="11">
        <f>SUM(Z356:Z362)</f>
        <v>20702.385067430172</v>
      </c>
    </row>
    <row r="365" spans="1:26" x14ac:dyDescent="0.2">
      <c r="X365" s="1" t="s">
        <v>51</v>
      </c>
    </row>
    <row r="366" spans="1:26" x14ac:dyDescent="0.2">
      <c r="X366" s="1" t="s">
        <v>20</v>
      </c>
      <c r="Y366" s="128"/>
      <c r="Z366" s="128">
        <f>SUM(Z343,Z364)</f>
        <v>162774.90093934938</v>
      </c>
    </row>
    <row r="367" spans="1:26" x14ac:dyDescent="0.2">
      <c r="A367" s="1" t="s">
        <v>50</v>
      </c>
      <c r="B367" s="1" t="s">
        <v>100</v>
      </c>
      <c r="X367" s="1" t="s">
        <v>32</v>
      </c>
    </row>
    <row r="368" spans="1:26" x14ac:dyDescent="0.2">
      <c r="A368" s="1" t="s">
        <v>17</v>
      </c>
      <c r="Y368" s="128"/>
      <c r="Z368" s="128"/>
    </row>
    <row r="370" spans="1:26" x14ac:dyDescent="0.2">
      <c r="B370" s="203" t="s">
        <v>18</v>
      </c>
      <c r="C370" s="203" t="s">
        <v>19</v>
      </c>
    </row>
    <row r="371" spans="1:26" x14ac:dyDescent="0.2">
      <c r="B371" s="11"/>
      <c r="C371" s="201">
        <v>0.03</v>
      </c>
    </row>
    <row r="372" spans="1:26" x14ac:dyDescent="0.2">
      <c r="A372" s="1" t="s">
        <v>26</v>
      </c>
      <c r="B372" s="11">
        <f t="shared" ref="B372" si="96">$C$10</f>
        <v>4620.0123369863013</v>
      </c>
      <c r="X372" s="1" t="s">
        <v>52</v>
      </c>
      <c r="Y372" s="1" t="s">
        <v>100</v>
      </c>
    </row>
    <row r="373" spans="1:26" x14ac:dyDescent="0.2">
      <c r="A373" s="1" t="s">
        <v>1</v>
      </c>
      <c r="B373" s="128">
        <f>$B357</f>
        <v>328610.28811871714</v>
      </c>
      <c r="X373" s="1" t="s">
        <v>17</v>
      </c>
    </row>
    <row r="374" spans="1:26" x14ac:dyDescent="0.2">
      <c r="B374" s="11">
        <f t="shared" ref="B374" si="97">SUM(B372:B373)</f>
        <v>333230.30045570346</v>
      </c>
      <c r="C374" s="11">
        <f t="shared" ref="C374" si="98">(B374*C371*90)/365</f>
        <v>2464.9912636449294</v>
      </c>
    </row>
    <row r="375" spans="1:26" x14ac:dyDescent="0.2">
      <c r="A375" s="1" t="s">
        <v>2</v>
      </c>
      <c r="B375" s="128">
        <f t="shared" ref="B375" si="99">B374+C374+B372</f>
        <v>340315.30405633472</v>
      </c>
      <c r="Y375" s="203" t="s">
        <v>18</v>
      </c>
      <c r="Z375" s="203" t="s">
        <v>19</v>
      </c>
    </row>
    <row r="376" spans="1:26" x14ac:dyDescent="0.2">
      <c r="C376" s="11">
        <f t="shared" ref="C376" si="100">(B375*C371*90)/365</f>
        <v>2517.4008793208322</v>
      </c>
      <c r="Y376" s="11"/>
      <c r="Z376" s="201">
        <v>0.03</v>
      </c>
    </row>
    <row r="377" spans="1:26" x14ac:dyDescent="0.2">
      <c r="A377" s="1" t="s">
        <v>3</v>
      </c>
      <c r="B377" s="11">
        <f t="shared" ref="B377" si="101">SUM(B375,B372,C376)</f>
        <v>347452.71727264184</v>
      </c>
      <c r="X377" s="1" t="s">
        <v>26</v>
      </c>
      <c r="Y377" s="11">
        <f>$Y$363</f>
        <v>724998.10282320878</v>
      </c>
    </row>
    <row r="378" spans="1:26" x14ac:dyDescent="0.2">
      <c r="C378" s="11">
        <f t="shared" ref="C378" si="102">(B377*C371*90)/365</f>
        <v>2570.1981825647476</v>
      </c>
      <c r="X378" s="1" t="s">
        <v>1</v>
      </c>
      <c r="Y378" s="11">
        <f>M26*3</f>
        <v>8093.9301851776709</v>
      </c>
    </row>
    <row r="379" spans="1:26" x14ac:dyDescent="0.2">
      <c r="A379" s="1" t="s">
        <v>0</v>
      </c>
      <c r="Y379" s="11">
        <f>SUM(Y377:Y378)</f>
        <v>733092.0330083865</v>
      </c>
      <c r="Z379" s="11">
        <f>(Y379*Z376*90)/365</f>
        <v>5422.8725729387488</v>
      </c>
    </row>
    <row r="380" spans="1:26" x14ac:dyDescent="0.2">
      <c r="B380" s="11">
        <f t="shared" ref="B380" si="103">SUM(B377,C378,B372)</f>
        <v>354642.9277921929</v>
      </c>
      <c r="C380" s="11">
        <f t="shared" ref="C380" si="104">(B380*C371*90)/365</f>
        <v>2623.3860412025233</v>
      </c>
      <c r="X380" s="1" t="s">
        <v>2</v>
      </c>
      <c r="Y380" s="11">
        <f>SUM(Y378:Y379,Z379)</f>
        <v>746608.83576650301</v>
      </c>
    </row>
    <row r="381" spans="1:26" x14ac:dyDescent="0.2">
      <c r="B381" s="11"/>
      <c r="C381" s="11"/>
      <c r="Z381" s="11">
        <f>(Y380*Z376*90)/365</f>
        <v>5522.8598810124877</v>
      </c>
    </row>
    <row r="382" spans="1:26" x14ac:dyDescent="0.2">
      <c r="A382" s="1" t="s">
        <v>20</v>
      </c>
      <c r="C382" s="11">
        <f>SUM(C374:C380)</f>
        <v>10175.976366733034</v>
      </c>
      <c r="X382" s="1" t="s">
        <v>3</v>
      </c>
      <c r="Y382" s="11">
        <f>SUM(Y380,Z381,Y378)</f>
        <v>760225.62583269319</v>
      </c>
    </row>
    <row r="383" spans="1:26" x14ac:dyDescent="0.2">
      <c r="A383" s="1" t="s">
        <v>51</v>
      </c>
      <c r="Z383" s="11">
        <f>(Y382*Z376*90)/365</f>
        <v>5623.5868212281412</v>
      </c>
    </row>
    <row r="384" spans="1:26" x14ac:dyDescent="0.2">
      <c r="A384" s="1" t="s">
        <v>20</v>
      </c>
      <c r="B384" s="128"/>
      <c r="C384" s="128">
        <f>SUM(C361,C382)</f>
        <v>80094.262101843022</v>
      </c>
      <c r="X384" s="1" t="s">
        <v>0</v>
      </c>
      <c r="Y384" s="11">
        <f>SUM(Y382,Z383,Y378)</f>
        <v>773943.14283909905</v>
      </c>
    </row>
    <row r="385" spans="1:26" x14ac:dyDescent="0.2">
      <c r="A385" s="1" t="s">
        <v>32</v>
      </c>
      <c r="Z385" s="11">
        <f>(Y384*Z376*90)/365</f>
        <v>5725.0588648371713</v>
      </c>
    </row>
    <row r="386" spans="1:26" x14ac:dyDescent="0.2">
      <c r="A386" s="1" t="s">
        <v>20</v>
      </c>
      <c r="B386" s="128"/>
      <c r="C386" s="128">
        <f>SUM(C363,C384)</f>
        <v>476709.59955051303</v>
      </c>
      <c r="Y386" s="11">
        <f>Y384+Z385</f>
        <v>779668.20170393621</v>
      </c>
      <c r="Z386" s="11"/>
    </row>
    <row r="387" spans="1:26" x14ac:dyDescent="0.2">
      <c r="A387" s="1" t="s">
        <v>28</v>
      </c>
      <c r="X387" s="1" t="s">
        <v>20</v>
      </c>
      <c r="Z387" s="11">
        <f>SUM(Z379:Z385)</f>
        <v>22294.37814001655</v>
      </c>
    </row>
    <row r="388" spans="1:26" x14ac:dyDescent="0.2">
      <c r="X388" s="1" t="s">
        <v>53</v>
      </c>
    </row>
    <row r="389" spans="1:26" x14ac:dyDescent="0.2">
      <c r="X389" s="1" t="s">
        <v>20</v>
      </c>
      <c r="Y389" s="128"/>
      <c r="Z389" s="128">
        <f>SUM(Z366,Z387)</f>
        <v>185069.27907936592</v>
      </c>
    </row>
    <row r="390" spans="1:26" x14ac:dyDescent="0.2">
      <c r="A390" s="1" t="s">
        <v>52</v>
      </c>
      <c r="B390" s="1" t="s">
        <v>100</v>
      </c>
      <c r="X390" s="1" t="s">
        <v>32</v>
      </c>
    </row>
    <row r="391" spans="1:26" x14ac:dyDescent="0.2">
      <c r="A391" s="1" t="s">
        <v>17</v>
      </c>
      <c r="Y391" s="128"/>
      <c r="Z391" s="128"/>
    </row>
    <row r="393" spans="1:26" x14ac:dyDescent="0.2">
      <c r="B393" s="203" t="s">
        <v>18</v>
      </c>
      <c r="C393" s="203" t="s">
        <v>19</v>
      </c>
    </row>
    <row r="394" spans="1:26" x14ac:dyDescent="0.2">
      <c r="B394" s="11"/>
      <c r="C394" s="201">
        <v>0.03</v>
      </c>
    </row>
    <row r="395" spans="1:26" x14ac:dyDescent="0.2">
      <c r="A395" s="1" t="s">
        <v>26</v>
      </c>
      <c r="B395" s="11">
        <f t="shared" ref="B395" si="105">$C$10</f>
        <v>4620.0123369863013</v>
      </c>
      <c r="X395" s="1" t="s">
        <v>54</v>
      </c>
      <c r="Y395" s="1" t="s">
        <v>100</v>
      </c>
    </row>
    <row r="396" spans="1:26" x14ac:dyDescent="0.2">
      <c r="A396" s="1" t="s">
        <v>1</v>
      </c>
      <c r="B396" s="128">
        <f>$B380</f>
        <v>354642.9277921929</v>
      </c>
      <c r="X396" s="1" t="s">
        <v>17</v>
      </c>
    </row>
    <row r="397" spans="1:26" x14ac:dyDescent="0.2">
      <c r="B397" s="11">
        <f t="shared" ref="B397" si="106">SUM(B395:B396)</f>
        <v>359262.94012917922</v>
      </c>
      <c r="C397" s="11">
        <f t="shared" ref="C397" si="107">(B397*C394*90)/365</f>
        <v>2657.5614749281749</v>
      </c>
    </row>
    <row r="398" spans="1:26" x14ac:dyDescent="0.2">
      <c r="A398" s="1" t="s">
        <v>2</v>
      </c>
      <c r="B398" s="128">
        <f t="shared" ref="B398" si="108">B397+C397+B395</f>
        <v>366540.5139410937</v>
      </c>
      <c r="Y398" s="203" t="s">
        <v>18</v>
      </c>
      <c r="Z398" s="203" t="s">
        <v>19</v>
      </c>
    </row>
    <row r="399" spans="1:26" x14ac:dyDescent="0.2">
      <c r="C399" s="11">
        <f t="shared" ref="C399" si="109">(B398*C394*90)/365</f>
        <v>2711.3955825779531</v>
      </c>
      <c r="Y399" s="11"/>
      <c r="Z399" s="201">
        <v>0.03</v>
      </c>
    </row>
    <row r="400" spans="1:26" x14ac:dyDescent="0.2">
      <c r="A400" s="1" t="s">
        <v>3</v>
      </c>
      <c r="B400" s="11">
        <f t="shared" ref="B400" si="110">SUM(B398,B395,C399)</f>
        <v>373871.92186065798</v>
      </c>
      <c r="X400" s="1" t="s">
        <v>26</v>
      </c>
      <c r="Y400" s="11">
        <f>$Y$386</f>
        <v>779668.20170393621</v>
      </c>
    </row>
    <row r="401" spans="1:26" x14ac:dyDescent="0.2">
      <c r="C401" s="11">
        <f t="shared" ref="C401" si="111">(B400*C394*90)/365</f>
        <v>2765.6279151336344</v>
      </c>
      <c r="X401" s="1" t="s">
        <v>1</v>
      </c>
      <c r="Y401" s="11">
        <f>M27*3</f>
        <v>8005.1065853149821</v>
      </c>
    </row>
    <row r="402" spans="1:26" x14ac:dyDescent="0.2">
      <c r="A402" s="1" t="s">
        <v>0</v>
      </c>
      <c r="Y402" s="11">
        <f>SUM(Y400:Y401)</f>
        <v>787673.30828925117</v>
      </c>
      <c r="Z402" s="11">
        <f>(Y402*Z399*90)/365</f>
        <v>5826.6244722766523</v>
      </c>
    </row>
    <row r="403" spans="1:26" x14ac:dyDescent="0.2">
      <c r="B403" s="11">
        <f t="shared" ref="B403" si="112">SUM(B400,C401,B395)</f>
        <v>381257.5621127779</v>
      </c>
      <c r="C403" s="11">
        <f t="shared" ref="C403" si="113">(B403*C394*90)/365</f>
        <v>2820.2614183684941</v>
      </c>
      <c r="X403" s="1" t="s">
        <v>2</v>
      </c>
      <c r="Y403" s="11">
        <f>SUM(Y401:Y402,Z402)</f>
        <v>801505.03934684279</v>
      </c>
    </row>
    <row r="404" spans="1:26" x14ac:dyDescent="0.2">
      <c r="B404" s="11"/>
      <c r="C404" s="11"/>
      <c r="Z404" s="11">
        <f>(Y403*Z399*90)/365</f>
        <v>5928.9413869492482</v>
      </c>
    </row>
    <row r="405" spans="1:26" x14ac:dyDescent="0.2">
      <c r="A405" s="1" t="s">
        <v>20</v>
      </c>
      <c r="C405" s="11">
        <f>SUM(C397:C403)</f>
        <v>10954.846391008257</v>
      </c>
      <c r="X405" s="1" t="s">
        <v>3</v>
      </c>
      <c r="Y405" s="11">
        <f>SUM(Y403,Z404,Y401)</f>
        <v>815439.08731910703</v>
      </c>
    </row>
    <row r="406" spans="1:26" x14ac:dyDescent="0.2">
      <c r="A406" s="1" t="s">
        <v>53</v>
      </c>
      <c r="Z406" s="11">
        <f>(Y405*Z399*90)/365</f>
        <v>6032.015166470107</v>
      </c>
    </row>
    <row r="407" spans="1:26" x14ac:dyDescent="0.2">
      <c r="A407" s="1" t="s">
        <v>20</v>
      </c>
      <c r="B407" s="128"/>
      <c r="C407" s="128">
        <f>SUM(C384,C405)</f>
        <v>91049.108492851286</v>
      </c>
      <c r="X407" s="1" t="s">
        <v>0</v>
      </c>
      <c r="Y407" s="11">
        <f>SUM(Y405,Z406,Y401)</f>
        <v>829476.20907089207</v>
      </c>
    </row>
    <row r="408" spans="1:26" x14ac:dyDescent="0.2">
      <c r="A408" s="1" t="s">
        <v>32</v>
      </c>
      <c r="Z408" s="11">
        <f>(Y407*Z399*90)/365</f>
        <v>6135.8514095655028</v>
      </c>
    </row>
    <row r="409" spans="1:26" x14ac:dyDescent="0.2">
      <c r="A409" s="1" t="s">
        <v>20</v>
      </c>
      <c r="B409" s="128"/>
      <c r="C409" s="128">
        <f>SUM(C386,C407)</f>
        <v>567758.70804336434</v>
      </c>
      <c r="Y409" s="11">
        <f>Y407+Z408</f>
        <v>835612.06048045761</v>
      </c>
      <c r="Z409" s="11"/>
    </row>
    <row r="410" spans="1:26" x14ac:dyDescent="0.2">
      <c r="A410" s="1" t="s">
        <v>28</v>
      </c>
      <c r="X410" s="1" t="s">
        <v>20</v>
      </c>
      <c r="Z410" s="11">
        <f>SUM(Z402:Z408)</f>
        <v>23923.432435261508</v>
      </c>
    </row>
    <row r="411" spans="1:26" x14ac:dyDescent="0.2">
      <c r="X411" s="1" t="s">
        <v>55</v>
      </c>
    </row>
    <row r="412" spans="1:26" x14ac:dyDescent="0.2">
      <c r="X412" s="1" t="s">
        <v>20</v>
      </c>
      <c r="Y412" s="128"/>
      <c r="Z412" s="128">
        <f>SUM(Z389,Z410)</f>
        <v>208992.71151462744</v>
      </c>
    </row>
    <row r="413" spans="1:26" x14ac:dyDescent="0.2">
      <c r="A413" s="1" t="s">
        <v>54</v>
      </c>
      <c r="B413" s="1" t="s">
        <v>100</v>
      </c>
      <c r="X413" s="1" t="s">
        <v>32</v>
      </c>
    </row>
    <row r="414" spans="1:26" x14ac:dyDescent="0.2">
      <c r="A414" s="1" t="s">
        <v>17</v>
      </c>
      <c r="Y414" s="128"/>
      <c r="Z414" s="128"/>
    </row>
    <row r="416" spans="1:26" x14ac:dyDescent="0.2">
      <c r="B416" s="203" t="s">
        <v>18</v>
      </c>
      <c r="C416" s="203" t="s">
        <v>19</v>
      </c>
    </row>
    <row r="417" spans="1:26" x14ac:dyDescent="0.2">
      <c r="B417" s="11"/>
      <c r="C417" s="201">
        <v>0.03</v>
      </c>
    </row>
    <row r="418" spans="1:26" x14ac:dyDescent="0.2">
      <c r="A418" s="1" t="s">
        <v>26</v>
      </c>
      <c r="B418" s="11">
        <f t="shared" ref="B418" si="114">$C$10</f>
        <v>4620.0123369863013</v>
      </c>
      <c r="X418" s="1" t="s">
        <v>56</v>
      </c>
      <c r="Y418" s="1" t="s">
        <v>100</v>
      </c>
    </row>
    <row r="419" spans="1:26" x14ac:dyDescent="0.2">
      <c r="A419" s="1" t="s">
        <v>1</v>
      </c>
      <c r="B419" s="128">
        <f>$B403</f>
        <v>381257.5621127779</v>
      </c>
      <c r="X419" s="1" t="s">
        <v>17</v>
      </c>
    </row>
    <row r="420" spans="1:26" x14ac:dyDescent="0.2">
      <c r="B420" s="11">
        <f t="shared" ref="B420" si="115">SUM(B418:B419)</f>
        <v>385877.57444976422</v>
      </c>
      <c r="C420" s="11">
        <f t="shared" ref="C420" si="116">(B420*C417*90)/365</f>
        <v>2854.4368520941462</v>
      </c>
    </row>
    <row r="421" spans="1:26" x14ac:dyDescent="0.2">
      <c r="A421" s="1" t="s">
        <v>2</v>
      </c>
      <c r="B421" s="128">
        <f t="shared" ref="B421" si="117">B420+C420+B418</f>
        <v>393352.02363884466</v>
      </c>
      <c r="Y421" s="203" t="s">
        <v>18</v>
      </c>
      <c r="Z421" s="203" t="s">
        <v>19</v>
      </c>
    </row>
    <row r="422" spans="1:26" x14ac:dyDescent="0.2">
      <c r="C422" s="11">
        <f t="shared" ref="C422" si="118">(B421*C417*90)/365</f>
        <v>2909.7272981503575</v>
      </c>
      <c r="Y422" s="11"/>
      <c r="Z422" s="201">
        <v>0.03</v>
      </c>
    </row>
    <row r="423" spans="1:26" x14ac:dyDescent="0.2">
      <c r="A423" s="1" t="s">
        <v>3</v>
      </c>
      <c r="B423" s="11">
        <f t="shared" ref="B423" si="119">SUM(B421,B418,C422)</f>
        <v>400881.76327398134</v>
      </c>
      <c r="X423" s="1" t="s">
        <v>26</v>
      </c>
      <c r="Y423" s="11">
        <f>$Y$409</f>
        <v>835612.06048045761</v>
      </c>
    </row>
    <row r="424" spans="1:26" x14ac:dyDescent="0.2">
      <c r="C424" s="11">
        <f t="shared" ref="C424" si="120">(B423*C417*90)/365</f>
        <v>2965.4267420267111</v>
      </c>
      <c r="X424" s="1" t="s">
        <v>1</v>
      </c>
      <c r="Y424" s="11">
        <f>M28*3</f>
        <v>7914.9211975348762</v>
      </c>
    </row>
    <row r="425" spans="1:26" x14ac:dyDescent="0.2">
      <c r="A425" s="1" t="s">
        <v>0</v>
      </c>
      <c r="Y425" s="11">
        <f>SUM(Y423:Y424)</f>
        <v>843526.9816779925</v>
      </c>
      <c r="Z425" s="11">
        <f>(Y425*Z422*90)/365</f>
        <v>6239.7886315906289</v>
      </c>
    </row>
    <row r="426" spans="1:26" x14ac:dyDescent="0.2">
      <c r="B426" s="11">
        <f t="shared" ref="B426" si="121">SUM(B423,C424,B418)</f>
        <v>408467.20235299435</v>
      </c>
      <c r="C426" s="11">
        <f t="shared" ref="C426" si="122">(B426*C417*90)/365</f>
        <v>3021.538209186534</v>
      </c>
      <c r="X426" s="1" t="s">
        <v>2</v>
      </c>
      <c r="Y426" s="11">
        <f>SUM(Y424:Y425,Z425)</f>
        <v>857681.69150711806</v>
      </c>
    </row>
    <row r="427" spans="1:26" x14ac:dyDescent="0.2">
      <c r="B427" s="11"/>
      <c r="C427" s="11"/>
      <c r="Z427" s="11">
        <f>(Y426*Z422*90)/365</f>
        <v>6344.4947042992289</v>
      </c>
    </row>
    <row r="428" spans="1:26" x14ac:dyDescent="0.2">
      <c r="A428" s="1" t="s">
        <v>20</v>
      </c>
      <c r="C428" s="11">
        <f>SUM(C420:C426)</f>
        <v>11751.129101457749</v>
      </c>
      <c r="X428" s="1" t="s">
        <v>3</v>
      </c>
      <c r="Y428" s="11">
        <f>SUM(Y426,Z427,Y424)</f>
        <v>871941.1074089522</v>
      </c>
    </row>
    <row r="429" spans="1:26" x14ac:dyDescent="0.2">
      <c r="A429" s="1" t="s">
        <v>55</v>
      </c>
      <c r="Z429" s="11">
        <f>(Y428*Z422*90)/365</f>
        <v>6449.9753150799197</v>
      </c>
    </row>
    <row r="430" spans="1:26" x14ac:dyDescent="0.2">
      <c r="A430" s="1" t="s">
        <v>20</v>
      </c>
      <c r="B430" s="128"/>
      <c r="C430" s="128">
        <f>SUM(C407,C428)</f>
        <v>102800.23759430903</v>
      </c>
      <c r="X430" s="1" t="s">
        <v>0</v>
      </c>
      <c r="Y430" s="11">
        <f>SUM(Y428,Z429,Y424)</f>
        <v>886306.003921567</v>
      </c>
    </row>
    <row r="431" spans="1:26" x14ac:dyDescent="0.2">
      <c r="A431" s="1" t="s">
        <v>32</v>
      </c>
      <c r="Z431" s="11">
        <f>(Y430*Z422*90)/365</f>
        <v>6556.236193392413</v>
      </c>
    </row>
    <row r="432" spans="1:26" x14ac:dyDescent="0.2">
      <c r="A432" s="1" t="s">
        <v>20</v>
      </c>
      <c r="B432" s="128"/>
      <c r="C432" s="128">
        <f>SUM(C409,C430)</f>
        <v>670558.94563767337</v>
      </c>
      <c r="Y432" s="11">
        <f>Y430+Z431</f>
        <v>892862.24011495942</v>
      </c>
      <c r="Z432" s="11"/>
    </row>
    <row r="433" spans="1:26" x14ac:dyDescent="0.2">
      <c r="A433" s="1" t="s">
        <v>28</v>
      </c>
      <c r="X433" s="1" t="s">
        <v>20</v>
      </c>
      <c r="Z433" s="11">
        <f>SUM(Z425:Z431)</f>
        <v>25590.494844362191</v>
      </c>
    </row>
    <row r="434" spans="1:26" x14ac:dyDescent="0.2">
      <c r="X434" s="1" t="s">
        <v>57</v>
      </c>
    </row>
    <row r="435" spans="1:26" x14ac:dyDescent="0.2">
      <c r="X435" s="1" t="s">
        <v>20</v>
      </c>
      <c r="Y435" s="128"/>
      <c r="Z435" s="128">
        <f>SUM(Z412,Z433)</f>
        <v>234583.20635898964</v>
      </c>
    </row>
    <row r="436" spans="1:26" x14ac:dyDescent="0.2">
      <c r="A436" s="1" t="s">
        <v>56</v>
      </c>
      <c r="B436" s="1" t="s">
        <v>100</v>
      </c>
      <c r="X436" s="1" t="s">
        <v>32</v>
      </c>
    </row>
    <row r="437" spans="1:26" x14ac:dyDescent="0.2">
      <c r="A437" s="1" t="s">
        <v>17</v>
      </c>
      <c r="Y437" s="128"/>
      <c r="Z437" s="128"/>
    </row>
    <row r="439" spans="1:26" x14ac:dyDescent="0.2">
      <c r="B439" s="203" t="s">
        <v>18</v>
      </c>
      <c r="C439" s="203" t="s">
        <v>19</v>
      </c>
    </row>
    <row r="440" spans="1:26" x14ac:dyDescent="0.2">
      <c r="B440" s="11"/>
      <c r="C440" s="201">
        <v>0.03</v>
      </c>
    </row>
    <row r="441" spans="1:26" x14ac:dyDescent="0.2">
      <c r="A441" s="1" t="s">
        <v>26</v>
      </c>
      <c r="B441" s="11">
        <f t="shared" ref="B441" si="123">$C$10</f>
        <v>4620.0123369863013</v>
      </c>
      <c r="X441" s="1" t="s">
        <v>58</v>
      </c>
      <c r="Y441" s="1" t="s">
        <v>100</v>
      </c>
    </row>
    <row r="442" spans="1:26" x14ac:dyDescent="0.2">
      <c r="A442" s="1" t="s">
        <v>1</v>
      </c>
      <c r="B442" s="128">
        <f>$B426</f>
        <v>408467.20235299435</v>
      </c>
      <c r="X442" s="1" t="s">
        <v>17</v>
      </c>
    </row>
    <row r="443" spans="1:26" x14ac:dyDescent="0.2">
      <c r="B443" s="11">
        <f t="shared" ref="B443" si="124">SUM(B441:B442)</f>
        <v>413087.21468998067</v>
      </c>
      <c r="C443" s="11">
        <f t="shared" ref="C443" si="125">(B443*C440*90)/365</f>
        <v>3055.7136429121856</v>
      </c>
    </row>
    <row r="444" spans="1:26" x14ac:dyDescent="0.2">
      <c r="A444" s="1" t="s">
        <v>2</v>
      </c>
      <c r="B444" s="128">
        <f t="shared" ref="B444" si="126">B443+C443+B441</f>
        <v>420762.94066987914</v>
      </c>
      <c r="Y444" s="203" t="s">
        <v>18</v>
      </c>
      <c r="Z444" s="203" t="s">
        <v>19</v>
      </c>
    </row>
    <row r="445" spans="1:26" x14ac:dyDescent="0.2">
      <c r="C445" s="11">
        <f t="shared" ref="C445" si="127">(B444*C440*90)/365</f>
        <v>3112.4929857771881</v>
      </c>
      <c r="Y445" s="11"/>
      <c r="Z445" s="201">
        <v>0.03</v>
      </c>
    </row>
    <row r="446" spans="1:26" x14ac:dyDescent="0.2">
      <c r="A446" s="1" t="s">
        <v>3</v>
      </c>
      <c r="B446" s="11">
        <f t="shared" ref="B446" si="128">SUM(B444,B441,C445)</f>
        <v>428495.44599264266</v>
      </c>
      <c r="X446" s="1" t="s">
        <v>26</v>
      </c>
      <c r="Y446" s="11">
        <f>$Y$432</f>
        <v>892862.24011495942</v>
      </c>
    </row>
    <row r="447" spans="1:26" x14ac:dyDescent="0.2">
      <c r="C447" s="11">
        <f t="shared" ref="C447" si="129">(B446*C440*90)/365</f>
        <v>3169.6923402195484</v>
      </c>
      <c r="X447" s="1" t="s">
        <v>1</v>
      </c>
      <c r="Y447" s="11">
        <f>M29*3</f>
        <v>7823.3507905606548</v>
      </c>
    </row>
    <row r="448" spans="1:26" x14ac:dyDescent="0.2">
      <c r="A448" s="1" t="s">
        <v>0</v>
      </c>
      <c r="Y448" s="11">
        <f>SUM(Y446:Y447)</f>
        <v>900685.59090552013</v>
      </c>
      <c r="Z448" s="11">
        <f>(Y448*Z445*90)/365</f>
        <v>6662.6057409449431</v>
      </c>
    </row>
    <row r="449" spans="1:26" x14ac:dyDescent="0.2">
      <c r="B449" s="11">
        <f t="shared" ref="B449" si="130">SUM(B446,C447,B441)</f>
        <v>436285.15066984855</v>
      </c>
      <c r="C449" s="11">
        <f t="shared" ref="C449" si="131">(B449*C440*90)/365</f>
        <v>3227.3148131742219</v>
      </c>
      <c r="X449" s="1" t="s">
        <v>2</v>
      </c>
      <c r="Y449" s="11">
        <f>SUM(Y447:Y448,Z448)</f>
        <v>915171.54743702582</v>
      </c>
    </row>
    <row r="450" spans="1:26" x14ac:dyDescent="0.2">
      <c r="B450" s="11"/>
      <c r="C450" s="11"/>
      <c r="Z450" s="11">
        <f>(Y449*Z445*90)/365</f>
        <v>6769.7621317259445</v>
      </c>
    </row>
    <row r="451" spans="1:26" x14ac:dyDescent="0.2">
      <c r="A451" s="1" t="s">
        <v>20</v>
      </c>
      <c r="C451" s="11">
        <f>SUM(C443:C449)</f>
        <v>12565.213782083143</v>
      </c>
      <c r="X451" s="1" t="s">
        <v>3</v>
      </c>
      <c r="Y451" s="11">
        <f>SUM(Y449,Z450,Y447)</f>
        <v>929764.66035931243</v>
      </c>
    </row>
    <row r="452" spans="1:26" x14ac:dyDescent="0.2">
      <c r="A452" s="1" t="s">
        <v>57</v>
      </c>
      <c r="Z452" s="11">
        <f>(Y451*Z445*90)/365</f>
        <v>6877.7111862195707</v>
      </c>
    </row>
    <row r="453" spans="1:26" x14ac:dyDescent="0.2">
      <c r="A453" s="1" t="s">
        <v>20</v>
      </c>
      <c r="B453" s="128"/>
      <c r="C453" s="128">
        <f>SUM(C430,C451)</f>
        <v>115365.45137639217</v>
      </c>
      <c r="X453" s="1" t="s">
        <v>0</v>
      </c>
      <c r="Y453" s="11">
        <f>SUM(Y451,Z452,Y447)</f>
        <v>944465.72233609273</v>
      </c>
    </row>
    <row r="454" spans="1:26" x14ac:dyDescent="0.2">
      <c r="A454" s="1" t="s">
        <v>32</v>
      </c>
      <c r="Z454" s="11">
        <f>(Y453*Z445*90)/365</f>
        <v>6986.458767965617</v>
      </c>
    </row>
    <row r="455" spans="1:26" x14ac:dyDescent="0.2">
      <c r="A455" s="1" t="s">
        <v>20</v>
      </c>
      <c r="B455" s="128"/>
      <c r="C455" s="128">
        <f>SUM(C432,C453)</f>
        <v>785924.39701406553</v>
      </c>
      <c r="Y455" s="11">
        <f>Y453+Z454</f>
        <v>951452.1811040584</v>
      </c>
      <c r="Z455" s="11"/>
    </row>
    <row r="456" spans="1:26" x14ac:dyDescent="0.2">
      <c r="A456" s="1" t="s">
        <v>28</v>
      </c>
      <c r="X456" s="1" t="s">
        <v>20</v>
      </c>
      <c r="Z456" s="11">
        <f>SUM(Z448:Z454)</f>
        <v>27296.537826856074</v>
      </c>
    </row>
    <row r="457" spans="1:26" x14ac:dyDescent="0.2">
      <c r="X457" s="1" t="s">
        <v>59</v>
      </c>
    </row>
    <row r="458" spans="1:26" x14ac:dyDescent="0.2">
      <c r="X458" s="1" t="s">
        <v>20</v>
      </c>
      <c r="Y458" s="128"/>
      <c r="Z458" s="128">
        <f>SUM(Z435,Z456)</f>
        <v>261879.74418584572</v>
      </c>
    </row>
    <row r="459" spans="1:26" x14ac:dyDescent="0.2">
      <c r="A459" s="1" t="s">
        <v>58</v>
      </c>
      <c r="B459" s="1" t="s">
        <v>100</v>
      </c>
      <c r="X459" s="1" t="s">
        <v>32</v>
      </c>
    </row>
    <row r="460" spans="1:26" x14ac:dyDescent="0.2">
      <c r="A460" s="1" t="s">
        <v>17</v>
      </c>
      <c r="Y460" s="128"/>
      <c r="Z460" s="128"/>
    </row>
    <row r="462" spans="1:26" x14ac:dyDescent="0.2">
      <c r="B462" s="203" t="s">
        <v>18</v>
      </c>
      <c r="C462" s="203" t="s">
        <v>19</v>
      </c>
    </row>
    <row r="463" spans="1:26" x14ac:dyDescent="0.2">
      <c r="B463" s="11"/>
      <c r="C463" s="201">
        <v>0.03</v>
      </c>
    </row>
    <row r="464" spans="1:26" x14ac:dyDescent="0.2">
      <c r="A464" s="1" t="s">
        <v>26</v>
      </c>
      <c r="B464" s="11">
        <f t="shared" ref="B464" si="132">$C$10</f>
        <v>4620.0123369863013</v>
      </c>
      <c r="X464" s="1" t="s">
        <v>60</v>
      </c>
      <c r="Y464" s="1" t="s">
        <v>100</v>
      </c>
    </row>
    <row r="465" spans="1:26" x14ac:dyDescent="0.2">
      <c r="A465" s="1" t="s">
        <v>1</v>
      </c>
      <c r="B465" s="128">
        <f>$B449</f>
        <v>436285.15066984855</v>
      </c>
      <c r="X465" s="1" t="s">
        <v>17</v>
      </c>
    </row>
    <row r="466" spans="1:26" x14ac:dyDescent="0.2">
      <c r="B466" s="11">
        <f t="shared" ref="B466" si="133">SUM(B464:B465)</f>
        <v>440905.16300683486</v>
      </c>
      <c r="C466" s="11">
        <f t="shared" ref="C466" si="134">(B466*C463*90)/365</f>
        <v>3261.4902468998744</v>
      </c>
    </row>
    <row r="467" spans="1:26" x14ac:dyDescent="0.2">
      <c r="A467" s="1" t="s">
        <v>2</v>
      </c>
      <c r="B467" s="128">
        <f t="shared" ref="B467" si="135">B466+C466+B464</f>
        <v>448786.66559072107</v>
      </c>
      <c r="Y467" s="203" t="s">
        <v>18</v>
      </c>
      <c r="Z467" s="203" t="s">
        <v>19</v>
      </c>
    </row>
    <row r="468" spans="1:26" x14ac:dyDescent="0.2">
      <c r="C468" s="11">
        <f t="shared" ref="C468" si="136">(B467*C463*90)/365</f>
        <v>3319.7917728628681</v>
      </c>
      <c r="Y468" s="11"/>
      <c r="Z468" s="201">
        <v>0.03</v>
      </c>
    </row>
    <row r="469" spans="1:26" x14ac:dyDescent="0.2">
      <c r="A469" s="1" t="s">
        <v>3</v>
      </c>
      <c r="B469" s="11">
        <f t="shared" ref="B469" si="137">SUM(B467,B464,C468)</f>
        <v>456726.46970057028</v>
      </c>
      <c r="X469" s="1" t="s">
        <v>26</v>
      </c>
      <c r="Y469" s="11">
        <f>$Y$455</f>
        <v>951452.1811040584</v>
      </c>
    </row>
    <row r="470" spans="1:26" x14ac:dyDescent="0.2">
      <c r="C470" s="11">
        <f t="shared" ref="C470" si="138">(B469*C463*90)/365</f>
        <v>3378.5245703877799</v>
      </c>
      <c r="X470" s="1" t="s">
        <v>1</v>
      </c>
      <c r="Y470" s="11">
        <f>M30*3</f>
        <v>7730.3717142575861</v>
      </c>
    </row>
    <row r="471" spans="1:26" x14ac:dyDescent="0.2">
      <c r="A471" s="1" t="s">
        <v>0</v>
      </c>
      <c r="Y471" s="11">
        <f>SUM(Y469:Y470)</f>
        <v>959182.55281831603</v>
      </c>
      <c r="Z471" s="11">
        <f>(Y471*Z468*90)/365</f>
        <v>7095.3229934505571</v>
      </c>
    </row>
    <row r="472" spans="1:26" x14ac:dyDescent="0.2">
      <c r="B472" s="11">
        <f t="shared" ref="B472" si="139">SUM(B469,C470,B464)</f>
        <v>464725.00660794438</v>
      </c>
      <c r="C472" s="11">
        <f t="shared" ref="C472" si="140">(B472*C463*90)/365</f>
        <v>3437.6918297026018</v>
      </c>
      <c r="X472" s="1" t="s">
        <v>2</v>
      </c>
      <c r="Y472" s="11">
        <f>SUM(Y470:Y471,Z471)</f>
        <v>974008.24752602424</v>
      </c>
    </row>
    <row r="473" spans="1:26" x14ac:dyDescent="0.2">
      <c r="B473" s="11"/>
      <c r="C473" s="11"/>
      <c r="Z473" s="11">
        <f>(Y472*Z468*90)/365</f>
        <v>7204.9925159459317</v>
      </c>
    </row>
    <row r="474" spans="1:26" x14ac:dyDescent="0.2">
      <c r="A474" s="1" t="s">
        <v>20</v>
      </c>
      <c r="C474" s="11">
        <f>SUM(C466:C472)</f>
        <v>13397.498419853124</v>
      </c>
      <c r="X474" s="1" t="s">
        <v>3</v>
      </c>
      <c r="Y474" s="11">
        <f>SUM(Y472,Z473,Y470)</f>
        <v>988943.61175622779</v>
      </c>
    </row>
    <row r="475" spans="1:26" x14ac:dyDescent="0.2">
      <c r="A475" s="1" t="s">
        <v>59</v>
      </c>
      <c r="Z475" s="11">
        <f>(Y474*Z468*90)/365</f>
        <v>7315.4732924433283</v>
      </c>
    </row>
    <row r="476" spans="1:26" x14ac:dyDescent="0.2">
      <c r="A476" s="1" t="s">
        <v>20</v>
      </c>
      <c r="B476" s="128"/>
      <c r="C476" s="128">
        <f>SUM(C453,C474)</f>
        <v>128762.94979624529</v>
      </c>
      <c r="X476" s="1" t="s">
        <v>0</v>
      </c>
      <c r="Y476" s="11">
        <f>SUM(Y474,Z475,Y470)</f>
        <v>1003989.4567629287</v>
      </c>
    </row>
    <row r="477" spans="1:26" x14ac:dyDescent="0.2">
      <c r="A477" s="1" t="s">
        <v>32</v>
      </c>
      <c r="Z477" s="11">
        <f>(Y476*Z468*90)/365</f>
        <v>7426.7713239997474</v>
      </c>
    </row>
    <row r="478" spans="1:26" x14ac:dyDescent="0.2">
      <c r="A478" s="1" t="s">
        <v>20</v>
      </c>
      <c r="B478" s="128"/>
      <c r="C478" s="128">
        <f>SUM(C455,C476)</f>
        <v>914687.34681031085</v>
      </c>
      <c r="Y478" s="11">
        <f>Y476+Z477</f>
        <v>1011416.2280869285</v>
      </c>
      <c r="Z478" s="11"/>
    </row>
    <row r="479" spans="1:26" x14ac:dyDescent="0.2">
      <c r="A479" s="1" t="s">
        <v>28</v>
      </c>
      <c r="X479" s="1" t="s">
        <v>20</v>
      </c>
      <c r="Z479" s="11">
        <f>SUM(Z471:Z477)</f>
        <v>29042.560125839562</v>
      </c>
    </row>
    <row r="480" spans="1:26" x14ac:dyDescent="0.2">
      <c r="X480" s="1" t="s">
        <v>61</v>
      </c>
    </row>
    <row r="481" spans="1:26" x14ac:dyDescent="0.2">
      <c r="X481" s="1" t="s">
        <v>20</v>
      </c>
      <c r="Y481" s="128"/>
      <c r="Z481" s="128">
        <f>SUM(Z458,Z479)</f>
        <v>290922.30431168526</v>
      </c>
    </row>
    <row r="482" spans="1:26" x14ac:dyDescent="0.2">
      <c r="A482" s="1" t="s">
        <v>60</v>
      </c>
      <c r="B482" s="1" t="s">
        <v>100</v>
      </c>
      <c r="X482" s="1" t="s">
        <v>32</v>
      </c>
    </row>
    <row r="483" spans="1:26" x14ac:dyDescent="0.2">
      <c r="A483" s="1" t="s">
        <v>17</v>
      </c>
      <c r="Y483" s="128"/>
      <c r="Z483" s="128"/>
    </row>
    <row r="485" spans="1:26" x14ac:dyDescent="0.2">
      <c r="B485" s="203" t="s">
        <v>18</v>
      </c>
      <c r="C485" s="203" t="s">
        <v>19</v>
      </c>
    </row>
    <row r="486" spans="1:26" x14ac:dyDescent="0.2">
      <c r="B486" s="11"/>
      <c r="C486" s="201">
        <v>0.03</v>
      </c>
    </row>
    <row r="487" spans="1:26" x14ac:dyDescent="0.2">
      <c r="A487" s="1" t="s">
        <v>26</v>
      </c>
      <c r="B487" s="11">
        <f t="shared" ref="B487" si="141">$C$10</f>
        <v>4620.0123369863013</v>
      </c>
      <c r="X487" s="1" t="s">
        <v>62</v>
      </c>
      <c r="Y487" s="1" t="s">
        <v>100</v>
      </c>
    </row>
    <row r="488" spans="1:26" x14ac:dyDescent="0.2">
      <c r="A488" s="1" t="s">
        <v>1</v>
      </c>
      <c r="B488" s="128">
        <f>$B472</f>
        <v>464725.00660794438</v>
      </c>
      <c r="X488" s="1" t="s">
        <v>17</v>
      </c>
    </row>
    <row r="489" spans="1:26" x14ac:dyDescent="0.2">
      <c r="B489" s="11">
        <f t="shared" ref="B489" si="142">SUM(B487:B488)</f>
        <v>469345.01894493069</v>
      </c>
      <c r="C489" s="11">
        <f t="shared" ref="C489" si="143">(B489*C486*90)/365</f>
        <v>3471.8672634282543</v>
      </c>
    </row>
    <row r="490" spans="1:26" x14ac:dyDescent="0.2">
      <c r="A490" s="1" t="s">
        <v>2</v>
      </c>
      <c r="B490" s="128">
        <f t="shared" ref="B490" si="144">B489+C489+B487</f>
        <v>477436.89854534523</v>
      </c>
      <c r="Y490" s="203" t="s">
        <v>18</v>
      </c>
      <c r="Z490" s="203" t="s">
        <v>19</v>
      </c>
    </row>
    <row r="491" spans="1:26" x14ac:dyDescent="0.2">
      <c r="C491" s="11">
        <f t="shared" ref="C491" si="145">(B490*C486*90)/365</f>
        <v>3531.7250029381703</v>
      </c>
      <c r="Y491" s="11"/>
      <c r="Z491" s="201">
        <v>0.03</v>
      </c>
    </row>
    <row r="492" spans="1:26" x14ac:dyDescent="0.2">
      <c r="A492" s="1" t="s">
        <v>3</v>
      </c>
      <c r="B492" s="11">
        <f t="shared" ref="B492" si="146">SUM(B490,B487,C491)</f>
        <v>485588.63588526973</v>
      </c>
      <c r="X492" s="1" t="s">
        <v>26</v>
      </c>
      <c r="Y492" s="11">
        <f>$Y$478</f>
        <v>1011416.2280869285</v>
      </c>
    </row>
    <row r="493" spans="1:26" x14ac:dyDescent="0.2">
      <c r="C493" s="11">
        <f t="shared" ref="C493" si="147">(B492*C486*90)/365</f>
        <v>3592.0255257266531</v>
      </c>
      <c r="X493" s="1" t="s">
        <v>1</v>
      </c>
      <c r="Y493" s="11">
        <f>M31*3</f>
        <v>7635.9598914591634</v>
      </c>
    </row>
    <row r="494" spans="1:26" x14ac:dyDescent="0.2">
      <c r="A494" s="1" t="s">
        <v>0</v>
      </c>
      <c r="Y494" s="11">
        <f>SUM(Y492:Y493)</f>
        <v>1019052.1879783877</v>
      </c>
      <c r="Z494" s="11">
        <f>(Y494*Z491*90)/365</f>
        <v>7538.194267237388</v>
      </c>
    </row>
    <row r="495" spans="1:26" x14ac:dyDescent="0.2">
      <c r="B495" s="11">
        <f t="shared" ref="B495" si="148">SUM(B492,C493,B487)</f>
        <v>493800.67374798271</v>
      </c>
      <c r="C495" s="11">
        <f t="shared" ref="C495" si="149">(B495*C486*90)/365</f>
        <v>3652.7721071768583</v>
      </c>
      <c r="X495" s="1" t="s">
        <v>2</v>
      </c>
      <c r="Y495" s="11">
        <f>SUM(Y493:Y494,Z494)</f>
        <v>1034226.3421370843</v>
      </c>
    </row>
    <row r="496" spans="1:26" x14ac:dyDescent="0.2">
      <c r="B496" s="11"/>
      <c r="C496" s="11"/>
      <c r="Z496" s="11">
        <f>(Y495*Z491*90)/365</f>
        <v>7650.4414349866511</v>
      </c>
    </row>
    <row r="497" spans="1:26" x14ac:dyDescent="0.2">
      <c r="A497" s="1" t="s">
        <v>20</v>
      </c>
      <c r="C497" s="11">
        <f>SUM(C489:C495)</f>
        <v>14248.389899269936</v>
      </c>
      <c r="X497" s="1" t="s">
        <v>3</v>
      </c>
      <c r="Y497" s="11">
        <f>SUM(Y495,Z496,Y493)</f>
        <v>1049512.7434635302</v>
      </c>
    </row>
    <row r="498" spans="1:26" x14ac:dyDescent="0.2">
      <c r="A498" s="1" t="s">
        <v>61</v>
      </c>
      <c r="Z498" s="11">
        <f>(Y497*Z491*90)/365</f>
        <v>7763.5189242507713</v>
      </c>
    </row>
    <row r="499" spans="1:26" x14ac:dyDescent="0.2">
      <c r="A499" s="1" t="s">
        <v>20</v>
      </c>
      <c r="B499" s="128"/>
      <c r="C499" s="128">
        <f>SUM(C476,C497)</f>
        <v>143011.33969551523</v>
      </c>
      <c r="X499" s="1" t="s">
        <v>0</v>
      </c>
      <c r="Y499" s="11">
        <f>SUM(Y497,Z498,Y493)</f>
        <v>1064912.2222792401</v>
      </c>
    </row>
    <row r="500" spans="1:26" x14ac:dyDescent="0.2">
      <c r="A500" s="1" t="s">
        <v>32</v>
      </c>
      <c r="Z500" s="11">
        <f>(Y499*Z491*90)/365</f>
        <v>7877.4328771341043</v>
      </c>
    </row>
    <row r="501" spans="1:26" x14ac:dyDescent="0.2">
      <c r="A501" s="1" t="s">
        <v>20</v>
      </c>
      <c r="B501" s="128"/>
      <c r="C501" s="128">
        <f>SUM(C478,C499)</f>
        <v>1057698.6865058262</v>
      </c>
      <c r="Y501" s="11">
        <f>Y499+Z500</f>
        <v>1072789.6551563742</v>
      </c>
      <c r="Z501" s="11"/>
    </row>
    <row r="502" spans="1:26" x14ac:dyDescent="0.2">
      <c r="A502" s="1" t="s">
        <v>28</v>
      </c>
      <c r="X502" s="1" t="s">
        <v>20</v>
      </c>
      <c r="Z502" s="11">
        <f>SUM(Z494:Z500)</f>
        <v>30829.587503608913</v>
      </c>
    </row>
    <row r="503" spans="1:26" x14ac:dyDescent="0.2">
      <c r="X503" s="1" t="s">
        <v>63</v>
      </c>
    </row>
    <row r="504" spans="1:26" x14ac:dyDescent="0.2">
      <c r="X504" s="1" t="s">
        <v>20</v>
      </c>
      <c r="Y504" s="128"/>
      <c r="Z504" s="128">
        <f>SUM(Z481,Z502)</f>
        <v>321751.89181529416</v>
      </c>
    </row>
    <row r="505" spans="1:26" x14ac:dyDescent="0.2">
      <c r="A505" s="1" t="s">
        <v>62</v>
      </c>
      <c r="B505" s="1" t="s">
        <v>100</v>
      </c>
      <c r="X505" s="1" t="s">
        <v>32</v>
      </c>
    </row>
    <row r="506" spans="1:26" x14ac:dyDescent="0.2">
      <c r="A506" s="1" t="s">
        <v>17</v>
      </c>
      <c r="Y506" s="128"/>
      <c r="Z506" s="128"/>
    </row>
    <row r="508" spans="1:26" x14ac:dyDescent="0.2">
      <c r="B508" s="203" t="s">
        <v>18</v>
      </c>
      <c r="C508" s="203" t="s">
        <v>19</v>
      </c>
    </row>
    <row r="509" spans="1:26" x14ac:dyDescent="0.2">
      <c r="B509" s="11"/>
      <c r="C509" s="201">
        <v>0.03</v>
      </c>
    </row>
    <row r="510" spans="1:26" x14ac:dyDescent="0.2">
      <c r="A510" s="1" t="s">
        <v>26</v>
      </c>
      <c r="B510" s="11">
        <f t="shared" ref="B510:B556" si="150">$C$10</f>
        <v>4620.0123369863013</v>
      </c>
      <c r="X510" s="1" t="s">
        <v>64</v>
      </c>
      <c r="Y510" s="1" t="s">
        <v>100</v>
      </c>
    </row>
    <row r="511" spans="1:26" x14ac:dyDescent="0.2">
      <c r="A511" s="1" t="s">
        <v>1</v>
      </c>
      <c r="B511" s="128">
        <f>$B495</f>
        <v>493800.67374798271</v>
      </c>
      <c r="X511" s="1" t="s">
        <v>17</v>
      </c>
    </row>
    <row r="512" spans="1:26" x14ac:dyDescent="0.2">
      <c r="B512" s="11">
        <f t="shared" ref="B512" si="151">SUM(B510:B511)</f>
        <v>498420.68608496903</v>
      </c>
      <c r="C512" s="11">
        <f t="shared" ref="C512" si="152">(B512*C509*90)/365</f>
        <v>3686.9475409025104</v>
      </c>
    </row>
    <row r="513" spans="1:26" x14ac:dyDescent="0.2">
      <c r="A513" s="1" t="s">
        <v>2</v>
      </c>
      <c r="B513" s="128">
        <f t="shared" ref="B513" si="153">B512+C512+B510</f>
        <v>506727.64596285787</v>
      </c>
      <c r="Y513" s="203" t="s">
        <v>18</v>
      </c>
      <c r="Z513" s="203" t="s">
        <v>19</v>
      </c>
    </row>
    <row r="514" spans="1:26" x14ac:dyDescent="0.2">
      <c r="C514" s="11">
        <f t="shared" ref="C514" si="154">(B513*C509*90)/365</f>
        <v>3748.3962852047016</v>
      </c>
      <c r="Y514" s="11"/>
      <c r="Z514" s="201">
        <v>0.03</v>
      </c>
    </row>
    <row r="515" spans="1:26" x14ac:dyDescent="0.2">
      <c r="A515" s="1" t="s">
        <v>3</v>
      </c>
      <c r="B515" s="11">
        <f t="shared" ref="B515" si="155">SUM(B513,B510,C514)</f>
        <v>515096.05458504887</v>
      </c>
      <c r="X515" s="1" t="s">
        <v>26</v>
      </c>
      <c r="Y515" s="11">
        <f>$Y$501</f>
        <v>1072789.6551563742</v>
      </c>
    </row>
    <row r="516" spans="1:26" x14ac:dyDescent="0.2">
      <c r="C516" s="11">
        <f t="shared" ref="C516" si="156">(B515*C509*90)/365</f>
        <v>3810.2995818620052</v>
      </c>
      <c r="X516" s="1" t="s">
        <v>1</v>
      </c>
      <c r="Y516" s="11">
        <f>M32*3</f>
        <v>7540.090809715166</v>
      </c>
    </row>
    <row r="517" spans="1:26" x14ac:dyDescent="0.2">
      <c r="A517" s="1" t="s">
        <v>0</v>
      </c>
      <c r="Y517" s="11">
        <f>SUM(Y515:Y516)</f>
        <v>1080329.7459660894</v>
      </c>
      <c r="Z517" s="11">
        <f>(Y517*Z514*90)/365</f>
        <v>7991.4803126258657</v>
      </c>
    </row>
    <row r="518" spans="1:26" x14ac:dyDescent="0.2">
      <c r="B518" s="11">
        <f t="shared" ref="B518" si="157">SUM(B515,C516,B510)</f>
        <v>523526.36650389718</v>
      </c>
      <c r="C518" s="11">
        <f t="shared" ref="C518" si="158">(B518*C509*90)/365</f>
        <v>3872.6607933164996</v>
      </c>
      <c r="X518" s="1" t="s">
        <v>2</v>
      </c>
      <c r="Y518" s="11">
        <f>SUM(Y516:Y517,Z517)</f>
        <v>1095861.3170884305</v>
      </c>
    </row>
    <row r="519" spans="1:26" x14ac:dyDescent="0.2">
      <c r="B519" s="11"/>
      <c r="C519" s="11"/>
      <c r="Z519" s="11">
        <f>(Y518*Z514*90)/365</f>
        <v>8106.3713866815406</v>
      </c>
    </row>
    <row r="520" spans="1:26" x14ac:dyDescent="0.2">
      <c r="A520" s="1" t="s">
        <v>20</v>
      </c>
      <c r="C520" s="11">
        <f>SUM(C512:C518)</f>
        <v>15118.304201285717</v>
      </c>
      <c r="X520" s="1" t="s">
        <v>3</v>
      </c>
      <c r="Y520" s="11">
        <f>SUM(Y518,Z519,Y516)</f>
        <v>1111507.7792848272</v>
      </c>
    </row>
    <row r="521" spans="1:26" x14ac:dyDescent="0.2">
      <c r="A521" s="1" t="s">
        <v>63</v>
      </c>
      <c r="Z521" s="11">
        <f>(Y520*Z514*90)/365</f>
        <v>8222.1123399151584</v>
      </c>
    </row>
    <row r="522" spans="1:26" x14ac:dyDescent="0.2">
      <c r="A522" s="1" t="s">
        <v>20</v>
      </c>
      <c r="B522" s="128"/>
      <c r="C522" s="128">
        <f>SUM(C499,C520)</f>
        <v>158129.64389680093</v>
      </c>
      <c r="X522" s="1" t="s">
        <v>0</v>
      </c>
      <c r="Y522" s="11">
        <f>SUM(Y520,Z521,Y516)</f>
        <v>1127269.9824344576</v>
      </c>
    </row>
    <row r="523" spans="1:26" x14ac:dyDescent="0.2">
      <c r="A523" s="1" t="s">
        <v>32</v>
      </c>
      <c r="Z523" s="11">
        <f>(Y522*Z514*90)/365</f>
        <v>8338.709459104206</v>
      </c>
    </row>
    <row r="524" spans="1:26" x14ac:dyDescent="0.2">
      <c r="A524" s="1" t="s">
        <v>20</v>
      </c>
      <c r="B524" s="128"/>
      <c r="C524" s="128">
        <f>SUM(C501,C522)</f>
        <v>1215828.3304026271</v>
      </c>
      <c r="Y524" s="11">
        <f>Y522+Z523</f>
        <v>1135608.6918935617</v>
      </c>
      <c r="Z524" s="11"/>
    </row>
    <row r="525" spans="1:26" x14ac:dyDescent="0.2">
      <c r="A525" s="1" t="s">
        <v>28</v>
      </c>
      <c r="X525" s="1" t="s">
        <v>20</v>
      </c>
      <c r="Z525" s="11">
        <f>SUM(Z517:Z523)</f>
        <v>32658.673498326767</v>
      </c>
    </row>
    <row r="526" spans="1:26" x14ac:dyDescent="0.2">
      <c r="X526" s="1" t="s">
        <v>65</v>
      </c>
    </row>
    <row r="527" spans="1:26" x14ac:dyDescent="0.2">
      <c r="X527" s="1" t="s">
        <v>20</v>
      </c>
      <c r="Y527" s="128"/>
      <c r="Z527" s="128">
        <f>SUM(Z504,Z525)</f>
        <v>354410.56531362096</v>
      </c>
    </row>
    <row r="528" spans="1:26" x14ac:dyDescent="0.2">
      <c r="A528" s="1" t="s">
        <v>64</v>
      </c>
      <c r="B528" s="1" t="s">
        <v>100</v>
      </c>
      <c r="X528" s="1" t="s">
        <v>32</v>
      </c>
    </row>
    <row r="529" spans="1:26" x14ac:dyDescent="0.2">
      <c r="A529" s="1" t="s">
        <v>17</v>
      </c>
      <c r="Y529" s="128"/>
      <c r="Z529" s="128"/>
    </row>
    <row r="531" spans="1:26" x14ac:dyDescent="0.2">
      <c r="B531" s="203" t="s">
        <v>18</v>
      </c>
      <c r="C531" s="203" t="s">
        <v>19</v>
      </c>
    </row>
    <row r="532" spans="1:26" x14ac:dyDescent="0.2">
      <c r="B532" s="11"/>
      <c r="C532" s="201">
        <v>0.03</v>
      </c>
    </row>
    <row r="533" spans="1:26" x14ac:dyDescent="0.2">
      <c r="A533" s="1" t="s">
        <v>26</v>
      </c>
      <c r="B533" s="11">
        <f t="shared" si="150"/>
        <v>4620.0123369863013</v>
      </c>
      <c r="X533" s="1" t="s">
        <v>66</v>
      </c>
      <c r="Y533" s="1" t="s">
        <v>100</v>
      </c>
    </row>
    <row r="534" spans="1:26" x14ac:dyDescent="0.2">
      <c r="A534" s="1" t="s">
        <v>1</v>
      </c>
      <c r="B534" s="128">
        <f>$B518</f>
        <v>523526.36650389718</v>
      </c>
      <c r="X534" s="1" t="s">
        <v>17</v>
      </c>
    </row>
    <row r="535" spans="1:26" x14ac:dyDescent="0.2">
      <c r="B535" s="11">
        <f t="shared" ref="B535" si="159">SUM(B533:B534)</f>
        <v>528146.3788408835</v>
      </c>
      <c r="C535" s="11">
        <f t="shared" ref="C535:C558" si="160">(B535*C532*90)/365</f>
        <v>3906.8362270421512</v>
      </c>
    </row>
    <row r="536" spans="1:26" x14ac:dyDescent="0.2">
      <c r="A536" s="1" t="s">
        <v>2</v>
      </c>
      <c r="B536" s="128">
        <f t="shared" ref="B536" si="161">B535+C535+B533</f>
        <v>536673.22740491189</v>
      </c>
      <c r="Y536" s="203" t="s">
        <v>18</v>
      </c>
      <c r="Z536" s="203" t="s">
        <v>19</v>
      </c>
    </row>
    <row r="537" spans="1:26" x14ac:dyDescent="0.2">
      <c r="C537" s="11">
        <f t="shared" ref="C537:C560" si="162">(B536*C532*90)/365</f>
        <v>3969.9115451870193</v>
      </c>
      <c r="Y537" s="11"/>
      <c r="Z537" s="201">
        <v>0.03</v>
      </c>
    </row>
    <row r="538" spans="1:26" x14ac:dyDescent="0.2">
      <c r="A538" s="1" t="s">
        <v>3</v>
      </c>
      <c r="B538" s="11">
        <f t="shared" ref="B538:B561" si="163">SUM(B536,B533,C537)</f>
        <v>545263.15128708514</v>
      </c>
      <c r="X538" s="1" t="s">
        <v>26</v>
      </c>
      <c r="Y538" s="11">
        <f>$Y$524</f>
        <v>1135608.6918935617</v>
      </c>
    </row>
    <row r="539" spans="1:26" x14ac:dyDescent="0.2">
      <c r="C539" s="11">
        <f t="shared" ref="C539:C562" si="164">(B538*C532*90)/365</f>
        <v>4033.4534478770684</v>
      </c>
      <c r="X539" s="1" t="s">
        <v>1</v>
      </c>
      <c r="Y539" s="11">
        <f>M33*3</f>
        <v>7442.7395129369925</v>
      </c>
    </row>
    <row r="540" spans="1:26" x14ac:dyDescent="0.2">
      <c r="A540" s="1" t="s">
        <v>0</v>
      </c>
      <c r="Y540" s="11">
        <f>SUM(Y538:Y539)</f>
        <v>1143051.4314064987</v>
      </c>
      <c r="Z540" s="11">
        <f>(Y540*Z537*90)/365</f>
        <v>8455.4489446508123</v>
      </c>
    </row>
    <row r="541" spans="1:26" x14ac:dyDescent="0.2">
      <c r="B541" s="11">
        <f t="shared" ref="B541:B564" si="165">SUM(B538,C539,B533)</f>
        <v>553916.61707194848</v>
      </c>
      <c r="C541" s="11">
        <f t="shared" ref="C541:C564" si="166">(B541*C532*90)/365</f>
        <v>4097.4653865596192</v>
      </c>
      <c r="X541" s="1" t="s">
        <v>2</v>
      </c>
      <c r="Y541" s="11">
        <f>SUM(Y539:Y540,Z540)</f>
        <v>1158949.6198640864</v>
      </c>
    </row>
    <row r="542" spans="1:26" x14ac:dyDescent="0.2">
      <c r="B542" s="11"/>
      <c r="C542" s="11"/>
      <c r="Z542" s="11">
        <f>(Y541*Z537*90)/365</f>
        <v>8573.0519825562551</v>
      </c>
    </row>
    <row r="543" spans="1:26" x14ac:dyDescent="0.2">
      <c r="A543" s="1" t="s">
        <v>20</v>
      </c>
      <c r="C543" s="11">
        <f>SUM(C535:C541)</f>
        <v>16007.666606665858</v>
      </c>
      <c r="X543" s="1" t="s">
        <v>3</v>
      </c>
      <c r="Y543" s="11">
        <f>SUM(Y541,Z542,Y539)</f>
        <v>1174965.4113595795</v>
      </c>
    </row>
    <row r="544" spans="1:26" x14ac:dyDescent="0.2">
      <c r="A544" s="1" t="s">
        <v>65</v>
      </c>
      <c r="Z544" s="11">
        <f>(Y543*Z537*90)/365</f>
        <v>8691.5249607420956</v>
      </c>
    </row>
    <row r="545" spans="1:26" x14ac:dyDescent="0.2">
      <c r="A545" s="1" t="s">
        <v>20</v>
      </c>
      <c r="B545" s="128"/>
      <c r="C545" s="128">
        <f>SUM(C522,C543)</f>
        <v>174137.31050346678</v>
      </c>
      <c r="X545" s="1" t="s">
        <v>0</v>
      </c>
      <c r="Y545" s="11">
        <f>SUM(Y543,Z544,Y539)</f>
        <v>1191099.6758332585</v>
      </c>
    </row>
    <row r="546" spans="1:26" x14ac:dyDescent="0.2">
      <c r="A546" s="1" t="s">
        <v>32</v>
      </c>
      <c r="Z546" s="11">
        <f>(Y545*Z537*90)/365</f>
        <v>8810.874314383007</v>
      </c>
    </row>
    <row r="547" spans="1:26" x14ac:dyDescent="0.2">
      <c r="A547" s="1" t="s">
        <v>20</v>
      </c>
      <c r="B547" s="128"/>
      <c r="C547" s="128">
        <f>SUM(C524,C545)</f>
        <v>1389965.6409060939</v>
      </c>
      <c r="Y547" s="11">
        <f>Y545+Z546</f>
        <v>1199910.5501476415</v>
      </c>
      <c r="Z547" s="11"/>
    </row>
    <row r="548" spans="1:26" x14ac:dyDescent="0.2">
      <c r="A548" s="1" t="s">
        <v>28</v>
      </c>
      <c r="X548" s="1" t="s">
        <v>20</v>
      </c>
      <c r="Z548" s="11">
        <f>SUM(Z540:Z546)</f>
        <v>34530.900202332166</v>
      </c>
    </row>
    <row r="549" spans="1:26" x14ac:dyDescent="0.2">
      <c r="X549" s="1" t="s">
        <v>67</v>
      </c>
    </row>
    <row r="550" spans="1:26" x14ac:dyDescent="0.2">
      <c r="X550" s="1" t="s">
        <v>20</v>
      </c>
      <c r="Y550" s="128"/>
      <c r="Z550" s="128">
        <f>SUM(Z527,Z548)</f>
        <v>388941.46551595314</v>
      </c>
    </row>
    <row r="551" spans="1:26" x14ac:dyDescent="0.2">
      <c r="A551" s="1" t="s">
        <v>66</v>
      </c>
      <c r="B551" s="1" t="s">
        <v>100</v>
      </c>
      <c r="X551" s="1" t="s">
        <v>32</v>
      </c>
    </row>
    <row r="552" spans="1:26" x14ac:dyDescent="0.2">
      <c r="A552" s="1" t="s">
        <v>17</v>
      </c>
      <c r="Y552" s="128"/>
      <c r="Z552" s="128"/>
    </row>
    <row r="554" spans="1:26" x14ac:dyDescent="0.2">
      <c r="B554" s="203" t="s">
        <v>18</v>
      </c>
      <c r="C554" s="203" t="s">
        <v>19</v>
      </c>
    </row>
    <row r="555" spans="1:26" x14ac:dyDescent="0.2">
      <c r="B555" s="11"/>
      <c r="C555" s="201">
        <v>0.03</v>
      </c>
    </row>
    <row r="556" spans="1:26" x14ac:dyDescent="0.2">
      <c r="A556" s="1" t="s">
        <v>26</v>
      </c>
      <c r="B556" s="11">
        <f t="shared" si="150"/>
        <v>4620.0123369863013</v>
      </c>
      <c r="X556" s="1" t="s">
        <v>68</v>
      </c>
      <c r="Y556" s="1" t="s">
        <v>100</v>
      </c>
    </row>
    <row r="557" spans="1:26" x14ac:dyDescent="0.2">
      <c r="A557" s="1" t="s">
        <v>1</v>
      </c>
      <c r="B557" s="128">
        <f>$B541</f>
        <v>553916.61707194848</v>
      </c>
      <c r="X557" s="1" t="s">
        <v>17</v>
      </c>
    </row>
    <row r="558" spans="1:26" x14ac:dyDescent="0.2">
      <c r="B558" s="11">
        <f t="shared" ref="B558" si="167">SUM(B556:B557)</f>
        <v>558536.62940893474</v>
      </c>
      <c r="C558" s="11">
        <f t="shared" si="160"/>
        <v>4131.6408202852699</v>
      </c>
    </row>
    <row r="559" spans="1:26" x14ac:dyDescent="0.2">
      <c r="A559" s="1" t="s">
        <v>2</v>
      </c>
      <c r="B559" s="128">
        <f t="shared" ref="B559" si="168">B558+C558+B556</f>
        <v>567288.2825662063</v>
      </c>
      <c r="Y559" s="203" t="s">
        <v>18</v>
      </c>
      <c r="Z559" s="203" t="s">
        <v>19</v>
      </c>
    </row>
    <row r="560" spans="1:26" x14ac:dyDescent="0.2">
      <c r="C560" s="11">
        <f t="shared" si="162"/>
        <v>4196.3790765171425</v>
      </c>
      <c r="Y560" s="11"/>
      <c r="Z560" s="201">
        <v>0.03</v>
      </c>
    </row>
    <row r="561" spans="1:26" x14ac:dyDescent="0.2">
      <c r="A561" s="1" t="s">
        <v>3</v>
      </c>
      <c r="B561" s="11">
        <f t="shared" si="163"/>
        <v>576104.67397970974</v>
      </c>
      <c r="X561" s="1" t="s">
        <v>26</v>
      </c>
      <c r="Y561" s="11">
        <f>$Y$547</f>
        <v>1199910.5501476415</v>
      </c>
    </row>
    <row r="562" spans="1:26" x14ac:dyDescent="0.2">
      <c r="C562" s="11">
        <f t="shared" si="164"/>
        <v>4261.5962184800437</v>
      </c>
      <c r="X562" s="1" t="s">
        <v>1</v>
      </c>
      <c r="Y562" s="11">
        <f>M34*3</f>
        <v>7343.8805929225209</v>
      </c>
    </row>
    <row r="563" spans="1:26" x14ac:dyDescent="0.2">
      <c r="A563" s="1" t="s">
        <v>0</v>
      </c>
      <c r="Y563" s="11">
        <f>SUM(Y561:Y562)</f>
        <v>1207254.4307405639</v>
      </c>
      <c r="Z563" s="11">
        <f>(Y563*Z560*90)/365</f>
        <v>8930.3752410945817</v>
      </c>
    </row>
    <row r="564" spans="1:26" x14ac:dyDescent="0.2">
      <c r="B564" s="11">
        <f t="shared" si="165"/>
        <v>584986.28253517603</v>
      </c>
      <c r="C564" s="11">
        <f t="shared" si="166"/>
        <v>4327.2957886163704</v>
      </c>
      <c r="X564" s="1" t="s">
        <v>2</v>
      </c>
      <c r="Y564" s="11">
        <f>SUM(Y562:Y563,Z563)</f>
        <v>1223528.6865745808</v>
      </c>
    </row>
    <row r="565" spans="1:26" x14ac:dyDescent="0.2">
      <c r="B565" s="11"/>
      <c r="C565" s="11"/>
      <c r="Z565" s="11">
        <f>(Y564*Z560*90)/365</f>
        <v>9050.7601472640217</v>
      </c>
    </row>
    <row r="566" spans="1:26" x14ac:dyDescent="0.2">
      <c r="A566" s="1" t="s">
        <v>20</v>
      </c>
      <c r="C566" s="11">
        <f>SUM(C558:C564)</f>
        <v>16916.911903898828</v>
      </c>
      <c r="X566" s="1" t="s">
        <v>3</v>
      </c>
      <c r="Y566" s="11">
        <f>SUM(Y564,Z565,Y562)</f>
        <v>1239923.3273147673</v>
      </c>
    </row>
    <row r="567" spans="1:26" x14ac:dyDescent="0.2">
      <c r="A567" s="1" t="s">
        <v>67</v>
      </c>
      <c r="Z567" s="11">
        <f>(Y566*Z560*90)/365</f>
        <v>9172.0355719174568</v>
      </c>
    </row>
    <row r="568" spans="1:26" x14ac:dyDescent="0.2">
      <c r="A568" s="1" t="s">
        <v>20</v>
      </c>
      <c r="B568" s="128"/>
      <c r="C568" s="128">
        <f>SUM(C545,C566)</f>
        <v>191054.22240736563</v>
      </c>
      <c r="X568" s="1" t="s">
        <v>0</v>
      </c>
      <c r="Y568" s="11">
        <f>SUM(Y566,Z567,Y562)</f>
        <v>1256439.2434796072</v>
      </c>
    </row>
    <row r="569" spans="1:26" x14ac:dyDescent="0.2">
      <c r="A569" s="1" t="s">
        <v>32</v>
      </c>
      <c r="Z569" s="11">
        <f>(Y568*Z560*90)/365</f>
        <v>9294.2081024518884</v>
      </c>
    </row>
    <row r="570" spans="1:26" x14ac:dyDescent="0.2">
      <c r="A570" s="1" t="s">
        <v>20</v>
      </c>
      <c r="B570" s="128"/>
      <c r="C570" s="128">
        <f>SUM(C547,C568)</f>
        <v>1581019.8633134596</v>
      </c>
      <c r="Y570" s="11">
        <f>Y568+Z569</f>
        <v>1265733.451582059</v>
      </c>
      <c r="Z570" s="11"/>
    </row>
    <row r="571" spans="1:26" x14ac:dyDescent="0.2">
      <c r="A571" s="1" t="s">
        <v>28</v>
      </c>
      <c r="X571" s="1" t="s">
        <v>20</v>
      </c>
      <c r="Z571" s="11">
        <f>SUM(Z563:Z569)</f>
        <v>36447.379062727952</v>
      </c>
    </row>
    <row r="572" spans="1:26" x14ac:dyDescent="0.2">
      <c r="X572" s="1" t="s">
        <v>69</v>
      </c>
    </row>
    <row r="573" spans="1:26" x14ac:dyDescent="0.2">
      <c r="X573" s="1" t="s">
        <v>20</v>
      </c>
      <c r="Y573" s="128"/>
      <c r="Z573" s="128">
        <f>SUM(Z550,Z571)</f>
        <v>425388.84457868111</v>
      </c>
    </row>
    <row r="574" spans="1:26" x14ac:dyDescent="0.2">
      <c r="A574" s="1" t="s">
        <v>68</v>
      </c>
      <c r="B574" s="1" t="s">
        <v>100</v>
      </c>
      <c r="X574" s="1" t="s">
        <v>32</v>
      </c>
    </row>
    <row r="575" spans="1:26" x14ac:dyDescent="0.2">
      <c r="A575" s="1" t="s">
        <v>17</v>
      </c>
      <c r="Y575" s="128"/>
      <c r="Z575" s="128"/>
    </row>
    <row r="577" spans="1:26" x14ac:dyDescent="0.2">
      <c r="B577" s="203" t="s">
        <v>18</v>
      </c>
      <c r="C577" s="203" t="s">
        <v>19</v>
      </c>
    </row>
    <row r="578" spans="1:26" x14ac:dyDescent="0.2">
      <c r="B578" s="11"/>
      <c r="C578" s="201">
        <v>0.03</v>
      </c>
    </row>
    <row r="579" spans="1:26" x14ac:dyDescent="0.2">
      <c r="A579" s="1" t="s">
        <v>26</v>
      </c>
      <c r="B579" s="11">
        <f t="shared" ref="B579:B625" si="169">$C$10</f>
        <v>4620.0123369863013</v>
      </c>
      <c r="X579" s="1" t="s">
        <v>70</v>
      </c>
      <c r="Y579" s="1" t="s">
        <v>100</v>
      </c>
    </row>
    <row r="580" spans="1:26" x14ac:dyDescent="0.2">
      <c r="A580" s="1" t="s">
        <v>1</v>
      </c>
      <c r="B580" s="128">
        <f>$B564</f>
        <v>584986.28253517603</v>
      </c>
      <c r="X580" s="1" t="s">
        <v>17</v>
      </c>
    </row>
    <row r="581" spans="1:26" x14ac:dyDescent="0.2">
      <c r="B581" s="11">
        <f t="shared" ref="B581" si="170">SUM(B579:B580)</f>
        <v>589606.29487216228</v>
      </c>
      <c r="C581" s="11">
        <f t="shared" ref="C581" si="171">(B581*C578*90)/365</f>
        <v>4361.471222342022</v>
      </c>
    </row>
    <row r="582" spans="1:26" x14ac:dyDescent="0.2">
      <c r="A582" s="1" t="s">
        <v>2</v>
      </c>
      <c r="B582" s="128">
        <f t="shared" ref="B582" si="172">B581+C581+B579</f>
        <v>598587.77843149053</v>
      </c>
      <c r="Y582" s="203" t="s">
        <v>18</v>
      </c>
      <c r="Z582" s="203" t="s">
        <v>19</v>
      </c>
    </row>
    <row r="583" spans="1:26" x14ac:dyDescent="0.2">
      <c r="C583" s="11">
        <f t="shared" ref="C583" si="173">(B582*C578*90)/365</f>
        <v>4427.9095938767796</v>
      </c>
      <c r="Y583" s="11"/>
      <c r="Z583" s="201">
        <v>0.03</v>
      </c>
    </row>
    <row r="584" spans="1:26" x14ac:dyDescent="0.2">
      <c r="A584" s="1" t="s">
        <v>3</v>
      </c>
      <c r="B584" s="11">
        <f t="shared" ref="B584" si="174">SUM(B582,B579,C583)</f>
        <v>607635.70036235359</v>
      </c>
      <c r="X584" s="1" t="s">
        <v>26</v>
      </c>
      <c r="Y584" s="11">
        <f>$Y$570</f>
        <v>1265733.451582059</v>
      </c>
    </row>
    <row r="585" spans="1:26" x14ac:dyDescent="0.2">
      <c r="C585" s="11">
        <f t="shared" ref="C585" si="175">(B584*C578*90)/365</f>
        <v>4494.8394273379581</v>
      </c>
      <c r="X585" s="1" t="s">
        <v>1</v>
      </c>
      <c r="Y585" s="11">
        <f>M35*3</f>
        <v>7243.4881807472575</v>
      </c>
    </row>
    <row r="586" spans="1:26" x14ac:dyDescent="0.2">
      <c r="A586" s="1" t="s">
        <v>0</v>
      </c>
      <c r="Y586" s="11">
        <f>SUM(Y584:Y585)</f>
        <v>1272976.9397628063</v>
      </c>
      <c r="Z586" s="11">
        <f>(Y586*Z583*90)/365</f>
        <v>9416.5417461906218</v>
      </c>
    </row>
    <row r="587" spans="1:26" x14ac:dyDescent="0.2">
      <c r="B587" s="11">
        <f t="shared" ref="B587" si="176">SUM(B584,C585,B579)</f>
        <v>616750.55212667782</v>
      </c>
      <c r="C587" s="11">
        <f t="shared" ref="C587" si="177">(B587*C578*90)/365</f>
        <v>4562.2643581973425</v>
      </c>
      <c r="X587" s="1" t="s">
        <v>2</v>
      </c>
      <c r="Y587" s="11">
        <f>SUM(Y585:Y586,Z586)</f>
        <v>1289636.9696897441</v>
      </c>
    </row>
    <row r="588" spans="1:26" x14ac:dyDescent="0.2">
      <c r="B588" s="11"/>
      <c r="C588" s="11"/>
      <c r="Z588" s="11">
        <f>(Y587*Z583*90)/365</f>
        <v>9539.7803237323533</v>
      </c>
    </row>
    <row r="589" spans="1:26" x14ac:dyDescent="0.2">
      <c r="A589" s="1" t="s">
        <v>20</v>
      </c>
      <c r="C589" s="11">
        <f>SUM(C581:C587)</f>
        <v>17846.484601754102</v>
      </c>
      <c r="X589" s="1" t="s">
        <v>3</v>
      </c>
      <c r="Y589" s="11">
        <f>SUM(Y587,Z588,Y585)</f>
        <v>1306420.2381942237</v>
      </c>
    </row>
    <row r="590" spans="1:26" x14ac:dyDescent="0.2">
      <c r="A590" s="1" t="s">
        <v>69</v>
      </c>
      <c r="Z590" s="11">
        <f>(Y589*Z583*90)/365</f>
        <v>9663.9305291079563</v>
      </c>
    </row>
    <row r="591" spans="1:26" x14ac:dyDescent="0.2">
      <c r="A591" s="1" t="s">
        <v>20</v>
      </c>
      <c r="B591" s="128"/>
      <c r="C591" s="128">
        <f>SUM(C568,C589)</f>
        <v>208900.70700911974</v>
      </c>
      <c r="X591" s="1" t="s">
        <v>0</v>
      </c>
      <c r="Y591" s="11">
        <f>SUM(Y589,Z590,Y585)</f>
        <v>1323327.656904079</v>
      </c>
    </row>
    <row r="592" spans="1:26" x14ac:dyDescent="0.2">
      <c r="A592" s="1" t="s">
        <v>32</v>
      </c>
      <c r="Z592" s="11">
        <f>(Y591*Z583*90)/365</f>
        <v>9788.9991058657906</v>
      </c>
    </row>
    <row r="593" spans="1:26" x14ac:dyDescent="0.2">
      <c r="A593" s="1" t="s">
        <v>20</v>
      </c>
      <c r="B593" s="128"/>
      <c r="C593" s="128">
        <f>SUM(C570,C591)</f>
        <v>1789920.5703225792</v>
      </c>
      <c r="Y593" s="11">
        <f>Y591+Z592</f>
        <v>1333116.6560099449</v>
      </c>
      <c r="Z593" s="11"/>
    </row>
    <row r="594" spans="1:26" x14ac:dyDescent="0.2">
      <c r="A594" s="1" t="s">
        <v>28</v>
      </c>
      <c r="X594" s="1" t="s">
        <v>20</v>
      </c>
      <c r="Z594" s="11">
        <f>SUM(Z586:Z592)</f>
        <v>38409.25170489672</v>
      </c>
    </row>
    <row r="595" spans="1:26" x14ac:dyDescent="0.2">
      <c r="X595" s="1" t="s">
        <v>71</v>
      </c>
    </row>
    <row r="596" spans="1:26" x14ac:dyDescent="0.2">
      <c r="X596" s="1" t="s">
        <v>20</v>
      </c>
      <c r="Y596" s="128"/>
      <c r="Z596" s="128">
        <f>SUM(Z573,Z594)</f>
        <v>463798.09628357785</v>
      </c>
    </row>
    <row r="597" spans="1:26" x14ac:dyDescent="0.2">
      <c r="A597" s="1" t="s">
        <v>70</v>
      </c>
      <c r="B597" s="1" t="s">
        <v>100</v>
      </c>
      <c r="X597" s="1" t="s">
        <v>32</v>
      </c>
    </row>
    <row r="598" spans="1:26" x14ac:dyDescent="0.2">
      <c r="A598" s="1" t="s">
        <v>17</v>
      </c>
      <c r="Y598" s="128"/>
      <c r="Z598" s="128"/>
    </row>
    <row r="600" spans="1:26" x14ac:dyDescent="0.2">
      <c r="B600" s="203" t="s">
        <v>18</v>
      </c>
      <c r="C600" s="203" t="s">
        <v>19</v>
      </c>
    </row>
    <row r="601" spans="1:26" x14ac:dyDescent="0.2">
      <c r="B601" s="11"/>
      <c r="C601" s="201">
        <v>0.03</v>
      </c>
    </row>
    <row r="602" spans="1:26" x14ac:dyDescent="0.2">
      <c r="A602" s="1" t="s">
        <v>26</v>
      </c>
      <c r="B602" s="11">
        <f t="shared" si="169"/>
        <v>4620.0123369863013</v>
      </c>
      <c r="X602" s="1" t="s">
        <v>72</v>
      </c>
      <c r="Y602" s="1" t="s">
        <v>100</v>
      </c>
    </row>
    <row r="603" spans="1:26" x14ac:dyDescent="0.2">
      <c r="A603" s="1" t="s">
        <v>1</v>
      </c>
      <c r="B603" s="128">
        <f t="shared" ref="B603" si="178">$B587</f>
        <v>616750.55212667782</v>
      </c>
      <c r="X603" s="1" t="s">
        <v>17</v>
      </c>
    </row>
    <row r="604" spans="1:26" x14ac:dyDescent="0.2">
      <c r="B604" s="11">
        <f t="shared" ref="B604" si="179">SUM(B602:B603)</f>
        <v>621370.56446366408</v>
      </c>
      <c r="C604" s="11">
        <f t="shared" ref="C604:C650" si="180">(B604*C601*90)/365</f>
        <v>4596.439791922995</v>
      </c>
    </row>
    <row r="605" spans="1:26" x14ac:dyDescent="0.2">
      <c r="A605" s="1" t="s">
        <v>2</v>
      </c>
      <c r="B605" s="128">
        <f t="shared" ref="B605" si="181">B604+C604+B602</f>
        <v>630587.01659257337</v>
      </c>
      <c r="Y605" s="203" t="s">
        <v>18</v>
      </c>
      <c r="Z605" s="203" t="s">
        <v>19</v>
      </c>
    </row>
    <row r="606" spans="1:26" x14ac:dyDescent="0.2">
      <c r="C606" s="11">
        <f t="shared" ref="C606:C652" si="182">(B605*C601*90)/365</f>
        <v>4664.6162871231454</v>
      </c>
      <c r="Y606" s="11"/>
      <c r="Z606" s="201">
        <v>0.03</v>
      </c>
    </row>
    <row r="607" spans="1:26" x14ac:dyDescent="0.2">
      <c r="A607" s="1" t="s">
        <v>3</v>
      </c>
      <c r="B607" s="11">
        <f t="shared" ref="B607:B653" si="183">SUM(B605,B602,C606)</f>
        <v>639871.64521668281</v>
      </c>
      <c r="X607" s="1" t="s">
        <v>26</v>
      </c>
      <c r="Y607" s="11">
        <f>$Y$593</f>
        <v>1333116.6560099449</v>
      </c>
    </row>
    <row r="608" spans="1:26" x14ac:dyDescent="0.2">
      <c r="C608" s="11">
        <f t="shared" ref="C608:C654" si="184">(B607*C601*90)/365</f>
        <v>4733.2971016028587</v>
      </c>
      <c r="X608" s="1" t="s">
        <v>1</v>
      </c>
      <c r="Y608" s="11">
        <f>M36*3</f>
        <v>7141.5359380114551</v>
      </c>
    </row>
    <row r="609" spans="1:26" x14ac:dyDescent="0.2">
      <c r="A609" s="1" t="s">
        <v>0</v>
      </c>
      <c r="Y609" s="11">
        <f>SUM(Y607:Y608)</f>
        <v>1340258.1919479563</v>
      </c>
      <c r="Z609" s="11">
        <f>(Y609*Z606*90)/365</f>
        <v>9914.2386801629636</v>
      </c>
    </row>
    <row r="610" spans="1:26" x14ac:dyDescent="0.2">
      <c r="B610" s="11">
        <f t="shared" ref="B610:B656" si="185">SUM(B607,C608,B602)</f>
        <v>649224.95465527195</v>
      </c>
      <c r="C610" s="11">
        <f t="shared" ref="C610:C656" si="186">(B610*C601*90)/365</f>
        <v>4802.4859659431077</v>
      </c>
      <c r="X610" s="1" t="s">
        <v>2</v>
      </c>
      <c r="Y610" s="11">
        <f>SUM(Y608:Y609,Z609)</f>
        <v>1357313.9665661308</v>
      </c>
    </row>
    <row r="611" spans="1:26" x14ac:dyDescent="0.2">
      <c r="B611" s="11"/>
      <c r="C611" s="11"/>
      <c r="Z611" s="11">
        <f>(Y610*Z606*90)/365</f>
        <v>10040.404684187817</v>
      </c>
    </row>
    <row r="612" spans="1:26" x14ac:dyDescent="0.2">
      <c r="A612" s="1" t="s">
        <v>20</v>
      </c>
      <c r="C612" s="11">
        <f t="shared" ref="C612" si="187">SUM(C604:C610)</f>
        <v>18796.839146592109</v>
      </c>
      <c r="X612" s="1" t="s">
        <v>3</v>
      </c>
      <c r="Y612" s="11">
        <f>SUM(Y610,Z611,Y608)</f>
        <v>1374495.9071883301</v>
      </c>
    </row>
    <row r="613" spans="1:26" x14ac:dyDescent="0.2">
      <c r="A613" s="1" t="s">
        <v>71</v>
      </c>
      <c r="Z613" s="11">
        <f>(Y612*Z606*90)/365</f>
        <v>10167.503970982167</v>
      </c>
    </row>
    <row r="614" spans="1:26" x14ac:dyDescent="0.2">
      <c r="A614" s="1" t="s">
        <v>20</v>
      </c>
      <c r="B614" s="128"/>
      <c r="C614" s="128">
        <f t="shared" ref="C614" si="188">SUM(C591,C612)</f>
        <v>227697.54615571184</v>
      </c>
      <c r="X614" s="1" t="s">
        <v>0</v>
      </c>
      <c r="Y614" s="11">
        <f>SUM(Y612,Z613,Y608)</f>
        <v>1391804.9470973238</v>
      </c>
    </row>
    <row r="615" spans="1:26" x14ac:dyDescent="0.2">
      <c r="A615" s="1" t="s">
        <v>32</v>
      </c>
      <c r="Z615" s="11">
        <f>(Y614*Z606*90)/365</f>
        <v>10295.543444281573</v>
      </c>
    </row>
    <row r="616" spans="1:26" x14ac:dyDescent="0.2">
      <c r="A616" s="1" t="s">
        <v>20</v>
      </c>
      <c r="B616" s="128"/>
      <c r="C616" s="128">
        <f t="shared" ref="C616" si="189">SUM(C593,C614)</f>
        <v>2017618.1164782911</v>
      </c>
      <c r="Y616" s="11">
        <f>Y614+Z615</f>
        <v>1402100.4905416055</v>
      </c>
      <c r="Z616" s="11"/>
    </row>
    <row r="617" spans="1:26" x14ac:dyDescent="0.2">
      <c r="A617" s="1" t="s">
        <v>28</v>
      </c>
      <c r="X617" s="1" t="s">
        <v>20</v>
      </c>
      <c r="Z617" s="11">
        <f>SUM(Z609:Z615)</f>
        <v>40417.690779614524</v>
      </c>
    </row>
    <row r="618" spans="1:26" x14ac:dyDescent="0.2">
      <c r="X618" s="1" t="s">
        <v>73</v>
      </c>
    </row>
    <row r="619" spans="1:26" x14ac:dyDescent="0.2">
      <c r="X619" s="1" t="s">
        <v>20</v>
      </c>
      <c r="Y619" s="128"/>
      <c r="Z619" s="128">
        <f>SUM(Z596,Z617)</f>
        <v>504215.78706319234</v>
      </c>
    </row>
    <row r="620" spans="1:26" x14ac:dyDescent="0.2">
      <c r="A620" s="1" t="s">
        <v>72</v>
      </c>
      <c r="B620" s="1" t="s">
        <v>100</v>
      </c>
      <c r="X620" s="1" t="s">
        <v>32</v>
      </c>
    </row>
    <row r="621" spans="1:26" x14ac:dyDescent="0.2">
      <c r="A621" s="1" t="s">
        <v>17</v>
      </c>
      <c r="Y621" s="128"/>
      <c r="Z621" s="128"/>
    </row>
    <row r="623" spans="1:26" x14ac:dyDescent="0.2">
      <c r="B623" s="203" t="s">
        <v>18</v>
      </c>
      <c r="C623" s="203" t="s">
        <v>19</v>
      </c>
    </row>
    <row r="624" spans="1:26" x14ac:dyDescent="0.2">
      <c r="B624" s="11"/>
      <c r="C624" s="201">
        <v>0.03</v>
      </c>
    </row>
    <row r="625" spans="1:26" x14ac:dyDescent="0.2">
      <c r="A625" s="1" t="s">
        <v>26</v>
      </c>
      <c r="B625" s="11">
        <f t="shared" si="169"/>
        <v>4620.0123369863013</v>
      </c>
      <c r="X625" s="1" t="s">
        <v>74</v>
      </c>
      <c r="Y625" s="1" t="s">
        <v>100</v>
      </c>
    </row>
    <row r="626" spans="1:26" x14ac:dyDescent="0.2">
      <c r="A626" s="1" t="s">
        <v>1</v>
      </c>
      <c r="B626" s="128">
        <f t="shared" ref="B626" si="190">$B610</f>
        <v>649224.95465527195</v>
      </c>
      <c r="X626" s="1" t="s">
        <v>17</v>
      </c>
    </row>
    <row r="627" spans="1:26" x14ac:dyDescent="0.2">
      <c r="B627" s="11">
        <f t="shared" ref="B627" si="191">SUM(B625:B626)</f>
        <v>653844.96699225821</v>
      </c>
      <c r="C627" s="11">
        <f t="shared" si="180"/>
        <v>4836.6613996687593</v>
      </c>
    </row>
    <row r="628" spans="1:26" x14ac:dyDescent="0.2">
      <c r="A628" s="1" t="s">
        <v>2</v>
      </c>
      <c r="B628" s="128">
        <f t="shared" ref="B628" si="192">B627+C627+B625</f>
        <v>663301.64072891325</v>
      </c>
      <c r="Y628" s="203" t="s">
        <v>18</v>
      </c>
      <c r="Z628" s="203" t="s">
        <v>19</v>
      </c>
    </row>
    <row r="629" spans="1:26" x14ac:dyDescent="0.2">
      <c r="C629" s="11">
        <f t="shared" si="182"/>
        <v>4906.614876624838</v>
      </c>
      <c r="Y629" s="11"/>
      <c r="Z629" s="201">
        <v>0.03</v>
      </c>
    </row>
    <row r="630" spans="1:26" x14ac:dyDescent="0.2">
      <c r="A630" s="1" t="s">
        <v>3</v>
      </c>
      <c r="B630" s="11">
        <f t="shared" si="183"/>
        <v>672828.2679425244</v>
      </c>
      <c r="X630" s="1" t="s">
        <v>26</v>
      </c>
      <c r="Y630" s="11">
        <f>$Y$616</f>
        <v>1402100.4905416055</v>
      </c>
    </row>
    <row r="631" spans="1:26" x14ac:dyDescent="0.2">
      <c r="C631" s="11">
        <f t="shared" si="184"/>
        <v>4977.0858176570291</v>
      </c>
      <c r="X631" s="1" t="s">
        <v>1</v>
      </c>
      <c r="Y631" s="11">
        <f>M37*3</f>
        <v>7037.9970479348513</v>
      </c>
    </row>
    <row r="632" spans="1:26" x14ac:dyDescent="0.2">
      <c r="A632" s="1" t="s">
        <v>0</v>
      </c>
      <c r="Y632" s="11">
        <f>SUM(Y630:Y631)</f>
        <v>1409138.4875895404</v>
      </c>
      <c r="Z632" s="11">
        <f>(Y632*Z629*90)/365</f>
        <v>10423.764154771943</v>
      </c>
    </row>
    <row r="633" spans="1:26" x14ac:dyDescent="0.2">
      <c r="B633" s="11">
        <f t="shared" si="185"/>
        <v>682425.36609716772</v>
      </c>
      <c r="C633" s="11">
        <f t="shared" si="186"/>
        <v>5048.0780505817884</v>
      </c>
      <c r="X633" s="1" t="s">
        <v>2</v>
      </c>
      <c r="Y633" s="11">
        <f>SUM(Y631:Y632,Z632)</f>
        <v>1426600.2487922474</v>
      </c>
    </row>
    <row r="634" spans="1:26" x14ac:dyDescent="0.2">
      <c r="B634" s="11"/>
      <c r="C634" s="11"/>
      <c r="Z634" s="11">
        <f>(Y633*Z629*90)/365</f>
        <v>10552.933347230322</v>
      </c>
    </row>
    <row r="635" spans="1:26" x14ac:dyDescent="0.2">
      <c r="A635" s="1" t="s">
        <v>20</v>
      </c>
      <c r="C635" s="11">
        <f t="shared" ref="C635" si="193">SUM(C627:C633)</f>
        <v>19768.440144532415</v>
      </c>
      <c r="X635" s="1" t="s">
        <v>3</v>
      </c>
      <c r="Y635" s="11">
        <f>SUM(Y633,Z634,Y631)</f>
        <v>1444191.1791874126</v>
      </c>
    </row>
    <row r="636" spans="1:26" x14ac:dyDescent="0.2">
      <c r="A636" s="1" t="s">
        <v>73</v>
      </c>
      <c r="Z636" s="11">
        <f>(Y635*Z629*90)/365</f>
        <v>10683.058037824696</v>
      </c>
    </row>
    <row r="637" spans="1:26" x14ac:dyDescent="0.2">
      <c r="A637" s="1" t="s">
        <v>20</v>
      </c>
      <c r="B637" s="128"/>
      <c r="C637" s="128">
        <f t="shared" ref="C637" si="194">SUM(C614,C635)</f>
        <v>247465.98630024426</v>
      </c>
      <c r="X637" s="1" t="s">
        <v>0</v>
      </c>
      <c r="Y637" s="11">
        <f>SUM(Y635,Z636,Y631)</f>
        <v>1461912.2342731722</v>
      </c>
    </row>
    <row r="638" spans="1:26" x14ac:dyDescent="0.2">
      <c r="A638" s="1" t="s">
        <v>32</v>
      </c>
      <c r="Z638" s="11">
        <f>(Y637*Z629*90)/365</f>
        <v>10814.145294623464</v>
      </c>
    </row>
    <row r="639" spans="1:26" x14ac:dyDescent="0.2">
      <c r="A639" s="1" t="s">
        <v>20</v>
      </c>
      <c r="B639" s="128"/>
      <c r="C639" s="128">
        <f t="shared" ref="C639" si="195">SUM(C616,C637)</f>
        <v>2265084.1027785353</v>
      </c>
      <c r="Y639" s="11">
        <f>Y637+Z638</f>
        <v>1472726.3795677957</v>
      </c>
      <c r="Z639" s="11"/>
    </row>
    <row r="640" spans="1:26" x14ac:dyDescent="0.2">
      <c r="A640" s="1" t="s">
        <v>28</v>
      </c>
      <c r="X640" s="1" t="s">
        <v>20</v>
      </c>
      <c r="Z640" s="11">
        <f>SUM(Z632:Z638)</f>
        <v>42473.900834450425</v>
      </c>
    </row>
    <row r="641" spans="1:26" x14ac:dyDescent="0.2">
      <c r="X641" s="1" t="s">
        <v>75</v>
      </c>
    </row>
    <row r="642" spans="1:26" x14ac:dyDescent="0.2">
      <c r="X642" s="1" t="s">
        <v>20</v>
      </c>
      <c r="Y642" s="128"/>
      <c r="Z642" s="128">
        <f>SUM(Z619,Z640)</f>
        <v>546689.68789764273</v>
      </c>
    </row>
    <row r="643" spans="1:26" x14ac:dyDescent="0.2">
      <c r="A643" s="1" t="s">
        <v>74</v>
      </c>
      <c r="B643" s="1" t="s">
        <v>100</v>
      </c>
      <c r="X643" s="1" t="s">
        <v>32</v>
      </c>
    </row>
    <row r="644" spans="1:26" x14ac:dyDescent="0.2">
      <c r="A644" s="1" t="s">
        <v>17</v>
      </c>
      <c r="Y644" s="128"/>
      <c r="Z644" s="128"/>
    </row>
    <row r="646" spans="1:26" x14ac:dyDescent="0.2">
      <c r="B646" s="203" t="s">
        <v>18</v>
      </c>
      <c r="C646" s="203" t="s">
        <v>19</v>
      </c>
    </row>
    <row r="647" spans="1:26" x14ac:dyDescent="0.2">
      <c r="B647" s="11"/>
      <c r="C647" s="201">
        <v>0.03</v>
      </c>
    </row>
    <row r="648" spans="1:26" x14ac:dyDescent="0.2">
      <c r="A648" s="1" t="s">
        <v>26</v>
      </c>
      <c r="B648" s="11">
        <f t="shared" ref="B648:B694" si="196">$C$10</f>
        <v>4620.0123369863013</v>
      </c>
      <c r="X648" s="1" t="s">
        <v>76</v>
      </c>
      <c r="Y648" s="1" t="s">
        <v>100</v>
      </c>
    </row>
    <row r="649" spans="1:26" x14ac:dyDescent="0.2">
      <c r="A649" s="1" t="s">
        <v>1</v>
      </c>
      <c r="B649" s="128">
        <f t="shared" ref="B649" si="197">$B633</f>
        <v>682425.36609716772</v>
      </c>
      <c r="X649" s="1" t="s">
        <v>17</v>
      </c>
    </row>
    <row r="650" spans="1:26" x14ac:dyDescent="0.2">
      <c r="B650" s="11">
        <f t="shared" ref="B650" si="198">SUM(B648:B649)</f>
        <v>687045.37843415397</v>
      </c>
      <c r="C650" s="11">
        <f t="shared" si="180"/>
        <v>5082.25348430744</v>
      </c>
    </row>
    <row r="651" spans="1:26" x14ac:dyDescent="0.2">
      <c r="A651" s="1" t="s">
        <v>2</v>
      </c>
      <c r="B651" s="128">
        <f t="shared" ref="B651" si="199">B650+C650+B648</f>
        <v>696747.64425544767</v>
      </c>
      <c r="Y651" s="203" t="s">
        <v>18</v>
      </c>
      <c r="Z651" s="203" t="s">
        <v>19</v>
      </c>
    </row>
    <row r="652" spans="1:26" x14ac:dyDescent="0.2">
      <c r="C652" s="11">
        <f t="shared" si="182"/>
        <v>5154.0236698348181</v>
      </c>
      <c r="Y652" s="11"/>
      <c r="Z652" s="201">
        <v>0.03</v>
      </c>
    </row>
    <row r="653" spans="1:26" x14ac:dyDescent="0.2">
      <c r="A653" s="1" t="s">
        <v>3</v>
      </c>
      <c r="B653" s="11">
        <f t="shared" si="183"/>
        <v>706521.68026226875</v>
      </c>
      <c r="X653" s="1" t="s">
        <v>26</v>
      </c>
      <c r="Y653" s="11">
        <f>$Y$639</f>
        <v>1472726.3795677957</v>
      </c>
    </row>
    <row r="654" spans="1:26" x14ac:dyDescent="0.2">
      <c r="C654" s="11">
        <f t="shared" si="184"/>
        <v>5226.3247581044534</v>
      </c>
      <c r="X654" s="1" t="s">
        <v>1</v>
      </c>
      <c r="Y654" s="11">
        <f>M38*3</f>
        <v>6932.844206292033</v>
      </c>
    </row>
    <row r="655" spans="1:26" x14ac:dyDescent="0.2">
      <c r="A655" s="1" t="s">
        <v>0</v>
      </c>
      <c r="Y655" s="11">
        <f>SUM(Y653:Y654)</f>
        <v>1479659.2237740876</v>
      </c>
      <c r="Z655" s="11">
        <f>(Y655*Z652*90)/365</f>
        <v>10945.424395041196</v>
      </c>
    </row>
    <row r="656" spans="1:26" x14ac:dyDescent="0.2">
      <c r="B656" s="11">
        <f t="shared" si="185"/>
        <v>716368.01735735941</v>
      </c>
      <c r="C656" s="11">
        <f t="shared" si="186"/>
        <v>5299.1606763421105</v>
      </c>
      <c r="X656" s="1" t="s">
        <v>2</v>
      </c>
      <c r="Y656" s="11">
        <f>SUM(Y654:Y655,Z655)</f>
        <v>1497537.4923754209</v>
      </c>
    </row>
    <row r="657" spans="1:26" x14ac:dyDescent="0.2">
      <c r="B657" s="11"/>
      <c r="C657" s="11"/>
      <c r="Z657" s="11">
        <f>(Y656*Z652*90)/365</f>
        <v>11077.674601133249</v>
      </c>
    </row>
    <row r="658" spans="1:26" x14ac:dyDescent="0.2">
      <c r="A658" s="1" t="s">
        <v>20</v>
      </c>
      <c r="C658" s="11">
        <f t="shared" ref="C658" si="200">SUM(C650:C656)</f>
        <v>20761.762588588823</v>
      </c>
      <c r="X658" s="1" t="s">
        <v>3</v>
      </c>
      <c r="Y658" s="11">
        <f>SUM(Y656,Z657,Y654)</f>
        <v>1515548.011182846</v>
      </c>
    </row>
    <row r="659" spans="1:26" x14ac:dyDescent="0.2">
      <c r="A659" s="1" t="s">
        <v>75</v>
      </c>
      <c r="Z659" s="11">
        <f>(Y658*Z652*90)/365</f>
        <v>11210.903096421052</v>
      </c>
    </row>
    <row r="660" spans="1:26" x14ac:dyDescent="0.2">
      <c r="A660" s="1" t="s">
        <v>20</v>
      </c>
      <c r="B660" s="128"/>
      <c r="C660" s="128">
        <f t="shared" ref="C660" si="201">SUM(C637,C658)</f>
        <v>268227.7488888331</v>
      </c>
      <c r="X660" s="1" t="s">
        <v>0</v>
      </c>
      <c r="Y660" s="11">
        <f>SUM(Y658,Z659,Y654)</f>
        <v>1533691.7584855591</v>
      </c>
    </row>
    <row r="661" spans="1:26" x14ac:dyDescent="0.2">
      <c r="A661" s="1" t="s">
        <v>32</v>
      </c>
      <c r="Z661" s="11">
        <f>(Y660*Z652*90)/365</f>
        <v>11345.117117564409</v>
      </c>
    </row>
    <row r="662" spans="1:26" x14ac:dyDescent="0.2">
      <c r="A662" s="1" t="s">
        <v>20</v>
      </c>
      <c r="B662" s="128"/>
      <c r="C662" s="128">
        <f t="shared" ref="C662" si="202">SUM(C639,C660)</f>
        <v>2533311.8516673683</v>
      </c>
      <c r="Y662" s="11">
        <f>Y660+Z661</f>
        <v>1545036.8756031236</v>
      </c>
      <c r="Z662" s="11"/>
    </row>
    <row r="663" spans="1:26" x14ac:dyDescent="0.2">
      <c r="A663" s="1" t="s">
        <v>28</v>
      </c>
      <c r="X663" s="1" t="s">
        <v>20</v>
      </c>
      <c r="Z663" s="11">
        <f>SUM(Z655:Z661)</f>
        <v>44579.119210159901</v>
      </c>
    </row>
    <row r="664" spans="1:26" x14ac:dyDescent="0.2">
      <c r="X664" s="1" t="s">
        <v>77</v>
      </c>
    </row>
    <row r="665" spans="1:26" x14ac:dyDescent="0.2">
      <c r="X665" s="1" t="s">
        <v>20</v>
      </c>
      <c r="Y665" s="128"/>
      <c r="Z665" s="128">
        <f>SUM(Z642,Z663)</f>
        <v>591268.8071078026</v>
      </c>
    </row>
    <row r="666" spans="1:26" x14ac:dyDescent="0.2">
      <c r="A666" s="1" t="s">
        <v>76</v>
      </c>
      <c r="B666" s="1" t="s">
        <v>100</v>
      </c>
      <c r="X666" s="1" t="s">
        <v>32</v>
      </c>
    </row>
    <row r="667" spans="1:26" x14ac:dyDescent="0.2">
      <c r="A667" s="1" t="s">
        <v>17</v>
      </c>
      <c r="Y667" s="128"/>
      <c r="Z667" s="128"/>
    </row>
    <row r="669" spans="1:26" x14ac:dyDescent="0.2">
      <c r="B669" s="203" t="s">
        <v>18</v>
      </c>
      <c r="C669" s="203" t="s">
        <v>19</v>
      </c>
    </row>
    <row r="670" spans="1:26" x14ac:dyDescent="0.2">
      <c r="B670" s="11"/>
      <c r="C670" s="201">
        <v>0.03</v>
      </c>
    </row>
    <row r="671" spans="1:26" x14ac:dyDescent="0.2">
      <c r="A671" s="1" t="s">
        <v>26</v>
      </c>
      <c r="B671" s="11">
        <f t="shared" si="196"/>
        <v>4620.0123369863013</v>
      </c>
      <c r="X671" s="1" t="s">
        <v>78</v>
      </c>
      <c r="Y671" s="1" t="s">
        <v>100</v>
      </c>
    </row>
    <row r="672" spans="1:26" x14ac:dyDescent="0.2">
      <c r="A672" s="1" t="s">
        <v>1</v>
      </c>
      <c r="B672" s="128">
        <f t="shared" ref="B672" si="203">$B656</f>
        <v>716368.01735735941</v>
      </c>
      <c r="X672" s="1" t="s">
        <v>17</v>
      </c>
    </row>
    <row r="673" spans="1:26" x14ac:dyDescent="0.2">
      <c r="B673" s="11">
        <f t="shared" ref="B673" si="204">SUM(B671:B672)</f>
        <v>720988.02969434566</v>
      </c>
      <c r="C673" s="11">
        <f t="shared" ref="C673:C719" si="205">(B673*C670*90)/365</f>
        <v>5333.3361100677621</v>
      </c>
    </row>
    <row r="674" spans="1:26" x14ac:dyDescent="0.2">
      <c r="A674" s="1" t="s">
        <v>2</v>
      </c>
      <c r="B674" s="128">
        <f t="shared" ref="B674" si="206">B673+C673+B671</f>
        <v>730941.37814139971</v>
      </c>
      <c r="Y674" s="203" t="s">
        <v>18</v>
      </c>
      <c r="Z674" s="203" t="s">
        <v>19</v>
      </c>
    </row>
    <row r="675" spans="1:26" x14ac:dyDescent="0.2">
      <c r="C675" s="11">
        <f t="shared" ref="C675:C721" si="207">(B674*C670*90)/365</f>
        <v>5406.9636191281616</v>
      </c>
      <c r="Y675" s="11"/>
      <c r="Z675" s="201">
        <v>0.03</v>
      </c>
    </row>
    <row r="676" spans="1:26" x14ac:dyDescent="0.2">
      <c r="A676" s="1" t="s">
        <v>3</v>
      </c>
      <c r="B676" s="11">
        <f t="shared" ref="B676:B722" si="208">SUM(B674,B671,C675)</f>
        <v>740968.35409751418</v>
      </c>
      <c r="X676" s="1" t="s">
        <v>26</v>
      </c>
      <c r="Y676" s="11">
        <f>$Y$662</f>
        <v>1545036.8756031236</v>
      </c>
    </row>
    <row r="677" spans="1:26" x14ac:dyDescent="0.2">
      <c r="C677" s="11">
        <f t="shared" ref="C677:C723" si="209">(B676*C670*90)/365</f>
        <v>5481.135770036406</v>
      </c>
      <c r="X677" s="1" t="s">
        <v>1</v>
      </c>
      <c r="Y677" s="11">
        <f>M39*3</f>
        <v>6826.0496121823762</v>
      </c>
    </row>
    <row r="678" spans="1:26" x14ac:dyDescent="0.2">
      <c r="A678" s="1" t="s">
        <v>0</v>
      </c>
      <c r="Y678" s="11">
        <f>SUM(Y676:Y677)</f>
        <v>1551862.925215306</v>
      </c>
      <c r="Z678" s="11">
        <f>(Y678*Z675*90)/365</f>
        <v>11479.533967346099</v>
      </c>
    </row>
    <row r="679" spans="1:26" x14ac:dyDescent="0.2">
      <c r="B679" s="11">
        <f t="shared" ref="B679:B725" si="210">SUM(B676,C677,B671)</f>
        <v>751069.50220453681</v>
      </c>
      <c r="C679" s="11">
        <f t="shared" ref="C679:C725" si="211">(B679*C670*90)/365</f>
        <v>5555.8565916499983</v>
      </c>
      <c r="X679" s="1" t="s">
        <v>2</v>
      </c>
      <c r="Y679" s="11">
        <f>SUM(Y677:Y678,Z678)</f>
        <v>1570168.5087948346</v>
      </c>
    </row>
    <row r="680" spans="1:26" x14ac:dyDescent="0.2">
      <c r="B680" s="11"/>
      <c r="C680" s="11"/>
      <c r="Z680" s="11">
        <f>(Y679*Z675*90)/365</f>
        <v>11614.945133550833</v>
      </c>
    </row>
    <row r="681" spans="1:26" x14ac:dyDescent="0.2">
      <c r="A681" s="1" t="s">
        <v>20</v>
      </c>
      <c r="C681" s="11">
        <f t="shared" ref="C681" si="212">SUM(C673:C679)</f>
        <v>21777.292090882329</v>
      </c>
      <c r="X681" s="1" t="s">
        <v>3</v>
      </c>
      <c r="Y681" s="11">
        <f>SUM(Y679,Z680,Y677)</f>
        <v>1588609.5035405678</v>
      </c>
    </row>
    <row r="682" spans="1:26" x14ac:dyDescent="0.2">
      <c r="A682" s="1" t="s">
        <v>77</v>
      </c>
      <c r="Z682" s="11">
        <f>(Y681*Z675*90)/365</f>
        <v>11751.357971395981</v>
      </c>
    </row>
    <row r="683" spans="1:26" x14ac:dyDescent="0.2">
      <c r="A683" s="1" t="s">
        <v>20</v>
      </c>
      <c r="B683" s="128"/>
      <c r="C683" s="128">
        <f t="shared" ref="C683" si="213">SUM(C660,C681)</f>
        <v>290005.04097971541</v>
      </c>
      <c r="X683" s="1" t="s">
        <v>0</v>
      </c>
      <c r="Y683" s="11">
        <f>SUM(Y681,Z682,Y677)</f>
        <v>1607186.9111241463</v>
      </c>
    </row>
    <row r="684" spans="1:26" x14ac:dyDescent="0.2">
      <c r="A684" s="1" t="s">
        <v>32</v>
      </c>
      <c r="Z684" s="11">
        <f>(Y683*Z675*90)/365</f>
        <v>11888.779890507383</v>
      </c>
    </row>
    <row r="685" spans="1:26" x14ac:dyDescent="0.2">
      <c r="A685" s="1" t="s">
        <v>20</v>
      </c>
      <c r="B685" s="128"/>
      <c r="C685" s="128">
        <f t="shared" ref="C685" si="214">SUM(C662,C683)</f>
        <v>2823316.8926470838</v>
      </c>
      <c r="Y685" s="11">
        <f>Y683+Z684</f>
        <v>1619075.6910146538</v>
      </c>
      <c r="Z685" s="11"/>
    </row>
    <row r="686" spans="1:26" x14ac:dyDescent="0.2">
      <c r="A686" s="1" t="s">
        <v>28</v>
      </c>
      <c r="X686" s="1" t="s">
        <v>20</v>
      </c>
      <c r="Z686" s="11">
        <f>SUM(Z678:Z684)</f>
        <v>46734.616962800297</v>
      </c>
    </row>
    <row r="687" spans="1:26" x14ac:dyDescent="0.2">
      <c r="X687" s="1" t="s">
        <v>79</v>
      </c>
    </row>
    <row r="688" spans="1:26" x14ac:dyDescent="0.2">
      <c r="X688" s="1" t="s">
        <v>20</v>
      </c>
      <c r="Y688" s="128"/>
      <c r="Z688" s="128">
        <f>SUM(Z665,Z686)</f>
        <v>638003.42407060286</v>
      </c>
    </row>
    <row r="689" spans="1:26" x14ac:dyDescent="0.2">
      <c r="A689" s="1" t="s">
        <v>78</v>
      </c>
      <c r="B689" s="1" t="s">
        <v>100</v>
      </c>
      <c r="X689" s="1" t="s">
        <v>32</v>
      </c>
    </row>
    <row r="690" spans="1:26" x14ac:dyDescent="0.2">
      <c r="A690" s="1" t="s">
        <v>17</v>
      </c>
      <c r="Y690" s="128"/>
      <c r="Z690" s="128"/>
    </row>
    <row r="692" spans="1:26" x14ac:dyDescent="0.2">
      <c r="B692" s="203" t="s">
        <v>18</v>
      </c>
      <c r="C692" s="203" t="s">
        <v>19</v>
      </c>
    </row>
    <row r="693" spans="1:26" x14ac:dyDescent="0.2">
      <c r="B693" s="11"/>
      <c r="C693" s="201">
        <v>0.03</v>
      </c>
    </row>
    <row r="694" spans="1:26" x14ac:dyDescent="0.2">
      <c r="A694" s="1" t="s">
        <v>26</v>
      </c>
      <c r="B694" s="11">
        <f t="shared" si="196"/>
        <v>4620.0123369863013</v>
      </c>
      <c r="X694" s="1" t="s">
        <v>80</v>
      </c>
      <c r="Y694" s="1" t="s">
        <v>100</v>
      </c>
    </row>
    <row r="695" spans="1:26" x14ac:dyDescent="0.2">
      <c r="A695" s="1" t="s">
        <v>1</v>
      </c>
      <c r="B695" s="128">
        <f t="shared" ref="B695" si="215">$B679</f>
        <v>751069.50220453681</v>
      </c>
      <c r="X695" s="1" t="s">
        <v>17</v>
      </c>
    </row>
    <row r="696" spans="1:26" x14ac:dyDescent="0.2">
      <c r="B696" s="11">
        <f t="shared" ref="B696" si="216">SUM(B694:B695)</f>
        <v>755689.51454152307</v>
      </c>
      <c r="C696" s="11">
        <f t="shared" si="205"/>
        <v>5590.0320253756499</v>
      </c>
    </row>
    <row r="697" spans="1:26" x14ac:dyDescent="0.2">
      <c r="A697" s="1" t="s">
        <v>2</v>
      </c>
      <c r="B697" s="128">
        <f t="shared" ref="B697" si="217">B696+C696+B694</f>
        <v>765899.55890388496</v>
      </c>
      <c r="Y697" s="203" t="s">
        <v>18</v>
      </c>
      <c r="Z697" s="203" t="s">
        <v>19</v>
      </c>
    </row>
    <row r="698" spans="1:26" x14ac:dyDescent="0.2">
      <c r="C698" s="11">
        <f t="shared" si="207"/>
        <v>5665.5583809328473</v>
      </c>
      <c r="Y698" s="11"/>
      <c r="Z698" s="201">
        <v>0.03</v>
      </c>
    </row>
    <row r="699" spans="1:26" x14ac:dyDescent="0.2">
      <c r="A699" s="1" t="s">
        <v>3</v>
      </c>
      <c r="B699" s="11">
        <f t="shared" si="208"/>
        <v>776185.12962180411</v>
      </c>
      <c r="X699" s="1" t="s">
        <v>26</v>
      </c>
      <c r="Y699" s="11">
        <f>$Y$685</f>
        <v>1619075.6910146538</v>
      </c>
    </row>
    <row r="700" spans="1:26" x14ac:dyDescent="0.2">
      <c r="C700" s="11">
        <f t="shared" si="209"/>
        <v>5741.6434245996461</v>
      </c>
      <c r="X700" s="1" t="s">
        <v>1</v>
      </c>
      <c r="Y700" s="11">
        <f>M40*3</f>
        <v>6717.5849586290751</v>
      </c>
    </row>
    <row r="701" spans="1:26" x14ac:dyDescent="0.2">
      <c r="A701" s="1" t="s">
        <v>0</v>
      </c>
      <c r="Y701" s="11">
        <f>SUM(Y699:Y700)</f>
        <v>1625793.2759732828</v>
      </c>
      <c r="Z701" s="11">
        <f>(Y701*Z698*90)/365</f>
        <v>12026.416014048942</v>
      </c>
    </row>
    <row r="702" spans="1:26" x14ac:dyDescent="0.2">
      <c r="B702" s="11">
        <f t="shared" si="210"/>
        <v>786546.78538339003</v>
      </c>
      <c r="C702" s="11">
        <f t="shared" si="211"/>
        <v>5818.2912891374044</v>
      </c>
      <c r="X702" s="1" t="s">
        <v>2</v>
      </c>
      <c r="Y702" s="11">
        <f>SUM(Y700:Y701,Z701)</f>
        <v>1644537.2769459607</v>
      </c>
    </row>
    <row r="703" spans="1:26" x14ac:dyDescent="0.2">
      <c r="B703" s="11"/>
      <c r="C703" s="11"/>
      <c r="Z703" s="11">
        <f>(Y702*Z698*90)/365</f>
        <v>12165.070267819434</v>
      </c>
    </row>
    <row r="704" spans="1:26" x14ac:dyDescent="0.2">
      <c r="A704" s="1" t="s">
        <v>20</v>
      </c>
      <c r="C704" s="11">
        <f t="shared" ref="C704" si="218">SUM(C696:C702)</f>
        <v>22815.525120045546</v>
      </c>
      <c r="X704" s="1" t="s">
        <v>3</v>
      </c>
      <c r="Y704" s="11">
        <f>SUM(Y702,Z703,Y700)</f>
        <v>1663419.932172409</v>
      </c>
    </row>
    <row r="705" spans="1:26" x14ac:dyDescent="0.2">
      <c r="A705" s="1" t="s">
        <v>79</v>
      </c>
      <c r="Z705" s="11">
        <f>(Y704*Z698*90)/365</f>
        <v>12304.75018319316</v>
      </c>
    </row>
    <row r="706" spans="1:26" x14ac:dyDescent="0.2">
      <c r="A706" s="1" t="s">
        <v>20</v>
      </c>
      <c r="B706" s="128"/>
      <c r="C706" s="128">
        <f t="shared" ref="C706" si="219">SUM(C683,C704)</f>
        <v>312820.56609976094</v>
      </c>
      <c r="X706" s="1" t="s">
        <v>0</v>
      </c>
      <c r="Y706" s="11">
        <f>SUM(Y704,Z705,Y700)</f>
        <v>1682442.2673142313</v>
      </c>
    </row>
    <row r="707" spans="1:26" x14ac:dyDescent="0.2">
      <c r="A707" s="1" t="s">
        <v>32</v>
      </c>
      <c r="Z707" s="11">
        <f>(Y706*Z698*90)/365</f>
        <v>12445.463347255956</v>
      </c>
    </row>
    <row r="708" spans="1:26" x14ac:dyDescent="0.2">
      <c r="A708" s="1" t="s">
        <v>20</v>
      </c>
      <c r="B708" s="128"/>
      <c r="C708" s="128">
        <f t="shared" ref="C708" si="220">SUM(C685,C706)</f>
        <v>3136137.4587468449</v>
      </c>
      <c r="Y708" s="11">
        <f>Y706+Z707</f>
        <v>1694887.7306614872</v>
      </c>
      <c r="Z708" s="11"/>
    </row>
    <row r="709" spans="1:26" x14ac:dyDescent="0.2">
      <c r="A709" s="1" t="s">
        <v>28</v>
      </c>
      <c r="X709" s="1" t="s">
        <v>20</v>
      </c>
      <c r="Z709" s="11">
        <f>SUM(Z701:Z707)</f>
        <v>48941.699812317493</v>
      </c>
    </row>
    <row r="710" spans="1:26" x14ac:dyDescent="0.2">
      <c r="X710" s="1" t="s">
        <v>81</v>
      </c>
    </row>
    <row r="711" spans="1:26" x14ac:dyDescent="0.2">
      <c r="X711" s="1" t="s">
        <v>20</v>
      </c>
      <c r="Y711" s="128"/>
      <c r="Z711" s="128">
        <f>SUM(Z688,Z709)</f>
        <v>686945.12388292036</v>
      </c>
    </row>
    <row r="712" spans="1:26" x14ac:dyDescent="0.2">
      <c r="A712" s="1" t="s">
        <v>80</v>
      </c>
      <c r="B712" s="1" t="s">
        <v>100</v>
      </c>
      <c r="X712" s="1" t="s">
        <v>32</v>
      </c>
    </row>
    <row r="713" spans="1:26" x14ac:dyDescent="0.2">
      <c r="A713" s="1" t="s">
        <v>17</v>
      </c>
      <c r="Y713" s="128"/>
      <c r="Z713" s="128"/>
    </row>
    <row r="715" spans="1:26" x14ac:dyDescent="0.2">
      <c r="B715" s="203" t="s">
        <v>18</v>
      </c>
      <c r="C715" s="203" t="s">
        <v>19</v>
      </c>
    </row>
    <row r="716" spans="1:26" x14ac:dyDescent="0.2">
      <c r="B716" s="11"/>
      <c r="C716" s="201">
        <v>0.03</v>
      </c>
    </row>
    <row r="717" spans="1:26" x14ac:dyDescent="0.2">
      <c r="A717" s="1" t="s">
        <v>26</v>
      </c>
      <c r="B717" s="11">
        <f t="shared" ref="B717:B763" si="221">$C$10</f>
        <v>4620.0123369863013</v>
      </c>
      <c r="X717" s="1" t="s">
        <v>82</v>
      </c>
      <c r="Y717" s="1" t="s">
        <v>100</v>
      </c>
    </row>
    <row r="718" spans="1:26" x14ac:dyDescent="0.2">
      <c r="A718" s="1" t="s">
        <v>1</v>
      </c>
      <c r="B718" s="128">
        <f t="shared" ref="B718" si="222">$B702</f>
        <v>786546.78538339003</v>
      </c>
      <c r="X718" s="1" t="s">
        <v>17</v>
      </c>
    </row>
    <row r="719" spans="1:26" x14ac:dyDescent="0.2">
      <c r="B719" s="11">
        <f t="shared" ref="B719" si="223">SUM(B717:B718)</f>
        <v>791166.79772037629</v>
      </c>
      <c r="C719" s="11">
        <f t="shared" si="205"/>
        <v>5852.4667228630578</v>
      </c>
    </row>
    <row r="720" spans="1:26" x14ac:dyDescent="0.2">
      <c r="A720" s="1" t="s">
        <v>2</v>
      </c>
      <c r="B720" s="128">
        <f t="shared" ref="B720" si="224">B719+C719+B717</f>
        <v>801639.27678022557</v>
      </c>
      <c r="Y720" s="203" t="s">
        <v>18</v>
      </c>
      <c r="Z720" s="203" t="s">
        <v>19</v>
      </c>
    </row>
    <row r="721" spans="1:26" x14ac:dyDescent="0.2">
      <c r="C721" s="11">
        <f t="shared" si="207"/>
        <v>5929.9343761824903</v>
      </c>
      <c r="Y721" s="11"/>
      <c r="Z721" s="201">
        <v>0.03</v>
      </c>
    </row>
    <row r="722" spans="1:26" x14ac:dyDescent="0.2">
      <c r="A722" s="1" t="s">
        <v>3</v>
      </c>
      <c r="B722" s="11">
        <f t="shared" si="208"/>
        <v>812189.22349339433</v>
      </c>
      <c r="X722" s="1" t="s">
        <v>26</v>
      </c>
      <c r="Y722" s="11">
        <f>$Y$708</f>
        <v>1694887.7306614872</v>
      </c>
    </row>
    <row r="723" spans="1:26" x14ac:dyDescent="0.2">
      <c r="C723" s="11">
        <f t="shared" si="209"/>
        <v>6007.9750778963416</v>
      </c>
      <c r="X723" s="1" t="s">
        <v>1</v>
      </c>
      <c r="Y723" s="11">
        <f>M41*3</f>
        <v>6607.4214230022899</v>
      </c>
    </row>
    <row r="724" spans="1:26" x14ac:dyDescent="0.2">
      <c r="A724" s="1" t="s">
        <v>0</v>
      </c>
      <c r="Y724" s="11">
        <f>SUM(Y722:Y723)</f>
        <v>1701495.1520844896</v>
      </c>
      <c r="Z724" s="11">
        <f>(Y724*Z721*90)/365</f>
        <v>12586.402494871569</v>
      </c>
    </row>
    <row r="725" spans="1:26" x14ac:dyDescent="0.2">
      <c r="B725" s="11">
        <f t="shared" si="210"/>
        <v>822817.21090827696</v>
      </c>
      <c r="C725" s="11">
        <f t="shared" si="211"/>
        <v>6086.5930669927329</v>
      </c>
      <c r="X725" s="1" t="s">
        <v>2</v>
      </c>
      <c r="Y725" s="11">
        <f>SUM(Y723:Y724,Z724)</f>
        <v>1720688.9760023635</v>
      </c>
    </row>
    <row r="726" spans="1:26" x14ac:dyDescent="0.2">
      <c r="B726" s="11"/>
      <c r="C726" s="11"/>
      <c r="Z726" s="11">
        <f>(Y725*Z721*90)/365</f>
        <v>12728.384206044881</v>
      </c>
    </row>
    <row r="727" spans="1:26" x14ac:dyDescent="0.2">
      <c r="A727" s="1" t="s">
        <v>20</v>
      </c>
      <c r="C727" s="11">
        <f t="shared" ref="C727" si="225">SUM(C719:C725)</f>
        <v>23876.969243934622</v>
      </c>
      <c r="X727" s="1" t="s">
        <v>3</v>
      </c>
      <c r="Y727" s="11">
        <f>SUM(Y725,Z726,Y723)</f>
        <v>1740024.7816314108</v>
      </c>
    </row>
    <row r="728" spans="1:26" x14ac:dyDescent="0.2">
      <c r="A728" s="1" t="s">
        <v>81</v>
      </c>
      <c r="Z728" s="11">
        <f>(Y727*Z721*90)/365</f>
        <v>12871.416192889887</v>
      </c>
    </row>
    <row r="729" spans="1:26" x14ac:dyDescent="0.2">
      <c r="A729" s="1" t="s">
        <v>20</v>
      </c>
      <c r="B729" s="128"/>
      <c r="C729" s="128">
        <f t="shared" ref="C729" si="226">SUM(C706,C727)</f>
        <v>336697.53534369555</v>
      </c>
      <c r="X729" s="1" t="s">
        <v>0</v>
      </c>
      <c r="Y729" s="11">
        <f>SUM(Y727,Z728,Y723)</f>
        <v>1759503.6192473031</v>
      </c>
    </row>
    <row r="730" spans="1:26" x14ac:dyDescent="0.2">
      <c r="A730" s="1" t="s">
        <v>32</v>
      </c>
      <c r="Z730" s="11">
        <f>(Y729*Z721*90)/365</f>
        <v>13015.506224569092</v>
      </c>
    </row>
    <row r="731" spans="1:26" x14ac:dyDescent="0.2">
      <c r="A731" s="1" t="s">
        <v>20</v>
      </c>
      <c r="B731" s="128"/>
      <c r="C731" s="128">
        <f t="shared" ref="C731" si="227">SUM(C708,C729)</f>
        <v>3472834.9940905403</v>
      </c>
      <c r="Y731" s="11">
        <f>Y729+Z730</f>
        <v>1772519.1254718723</v>
      </c>
      <c r="Z731" s="11"/>
    </row>
    <row r="732" spans="1:26" x14ac:dyDescent="0.2">
      <c r="A732" s="1" t="s">
        <v>28</v>
      </c>
      <c r="X732" s="1" t="s">
        <v>20</v>
      </c>
      <c r="Z732" s="11">
        <f>SUM(Z724:Z730)</f>
        <v>51201.709118375424</v>
      </c>
    </row>
    <row r="733" spans="1:26" x14ac:dyDescent="0.2">
      <c r="X733" s="1" t="s">
        <v>83</v>
      </c>
    </row>
    <row r="734" spans="1:26" x14ac:dyDescent="0.2">
      <c r="X734" s="1" t="s">
        <v>20</v>
      </c>
      <c r="Y734" s="128"/>
      <c r="Z734" s="128">
        <f>SUM(Z711,Z732)</f>
        <v>738146.8330012958</v>
      </c>
    </row>
    <row r="735" spans="1:26" x14ac:dyDescent="0.2">
      <c r="A735" s="1" t="s">
        <v>82</v>
      </c>
      <c r="B735" s="1" t="s">
        <v>100</v>
      </c>
      <c r="X735" s="1" t="s">
        <v>32</v>
      </c>
    </row>
    <row r="736" spans="1:26" x14ac:dyDescent="0.2">
      <c r="A736" s="1" t="s">
        <v>17</v>
      </c>
      <c r="Y736" s="128"/>
      <c r="Z736" s="128"/>
    </row>
    <row r="738" spans="1:26" x14ac:dyDescent="0.2">
      <c r="B738" s="203" t="s">
        <v>18</v>
      </c>
      <c r="C738" s="203" t="s">
        <v>19</v>
      </c>
    </row>
    <row r="739" spans="1:26" x14ac:dyDescent="0.2">
      <c r="B739" s="11"/>
      <c r="C739" s="201">
        <v>0.03</v>
      </c>
    </row>
    <row r="740" spans="1:26" x14ac:dyDescent="0.2">
      <c r="A740" s="1" t="s">
        <v>26</v>
      </c>
      <c r="B740" s="11">
        <f t="shared" si="221"/>
        <v>4620.0123369863013</v>
      </c>
      <c r="X740" s="1" t="s">
        <v>84</v>
      </c>
      <c r="Y740" s="1" t="s">
        <v>100</v>
      </c>
    </row>
    <row r="741" spans="1:26" x14ac:dyDescent="0.2">
      <c r="A741" s="1" t="s">
        <v>1</v>
      </c>
      <c r="B741" s="128">
        <f t="shared" ref="B741" si="228">$B725</f>
        <v>822817.21090827696</v>
      </c>
      <c r="X741" s="1" t="s">
        <v>17</v>
      </c>
    </row>
    <row r="742" spans="1:26" x14ac:dyDescent="0.2">
      <c r="B742" s="11">
        <f t="shared" ref="B742" si="229">SUM(B740:B741)</f>
        <v>827437.22324526322</v>
      </c>
      <c r="C742" s="11">
        <f t="shared" ref="C742:C788" si="230">(B742*C739*90)/365</f>
        <v>6120.7685007183854</v>
      </c>
    </row>
    <row r="743" spans="1:26" x14ac:dyDescent="0.2">
      <c r="A743" s="1" t="s">
        <v>2</v>
      </c>
      <c r="B743" s="128">
        <f t="shared" ref="B743" si="231">B742+C742+B740</f>
        <v>838178.00408296788</v>
      </c>
      <c r="Y743" s="203" t="s">
        <v>18</v>
      </c>
      <c r="Z743" s="203" t="s">
        <v>19</v>
      </c>
    </row>
    <row r="744" spans="1:26" x14ac:dyDescent="0.2">
      <c r="C744" s="11">
        <f t="shared" ref="C744:C790" si="232">(B743*C739*90)/365</f>
        <v>6200.2208521205839</v>
      </c>
      <c r="Y744" s="11"/>
      <c r="Z744" s="201">
        <v>0.03</v>
      </c>
    </row>
    <row r="745" spans="1:26" x14ac:dyDescent="0.2">
      <c r="A745" s="1" t="s">
        <v>3</v>
      </c>
      <c r="B745" s="11">
        <f t="shared" ref="B745:B791" si="233">SUM(B743,B740,C744)</f>
        <v>848998.23727207468</v>
      </c>
      <c r="X745" s="1" t="s">
        <v>26</v>
      </c>
      <c r="Y745" s="11">
        <f>$Y$731</f>
        <v>1772519.1254718723</v>
      </c>
    </row>
    <row r="746" spans="1:26" x14ac:dyDescent="0.2">
      <c r="C746" s="11">
        <f t="shared" ref="C746:C792" si="234">(B745*C739*90)/365</f>
        <v>6280.260933245484</v>
      </c>
      <c r="X746" s="1" t="s">
        <v>1</v>
      </c>
      <c r="Y746" s="11">
        <f>M42*3</f>
        <v>6495.5296572616626</v>
      </c>
    </row>
    <row r="747" spans="1:26" x14ac:dyDescent="0.2">
      <c r="A747" s="1" t="s">
        <v>0</v>
      </c>
      <c r="Y747" s="11">
        <f>SUM(Y745:Y746)</f>
        <v>1779014.655129134</v>
      </c>
      <c r="Z747" s="11">
        <f>(Y747*Z744*90)/365</f>
        <v>13159.834435201814</v>
      </c>
    </row>
    <row r="748" spans="1:26" x14ac:dyDescent="0.2">
      <c r="B748" s="11">
        <f t="shared" ref="B748:B794" si="235">SUM(B745,C746,B740)</f>
        <v>859898.51054230647</v>
      </c>
      <c r="C748" s="11">
        <f t="shared" ref="C748:C794" si="236">(B748*C739*90)/365</f>
        <v>6360.893091682814</v>
      </c>
      <c r="X748" s="1" t="s">
        <v>2</v>
      </c>
      <c r="Y748" s="11">
        <f>SUM(Y746:Y747,Z747)</f>
        <v>1798670.0192215974</v>
      </c>
    </row>
    <row r="749" spans="1:26" x14ac:dyDescent="0.2">
      <c r="B749" s="11"/>
      <c r="C749" s="11"/>
      <c r="Z749" s="11">
        <f>(Y748*Z744*90)/365</f>
        <v>13305.23027917346</v>
      </c>
    </row>
    <row r="750" spans="1:26" x14ac:dyDescent="0.2">
      <c r="A750" s="1" t="s">
        <v>20</v>
      </c>
      <c r="C750" s="11">
        <f t="shared" ref="C750" si="237">SUM(C742:C748)</f>
        <v>24962.143377767268</v>
      </c>
      <c r="X750" s="1" t="s">
        <v>3</v>
      </c>
      <c r="Y750" s="11">
        <f>SUM(Y748,Z749,Y746)</f>
        <v>1818470.7791580325</v>
      </c>
    </row>
    <row r="751" spans="1:26" x14ac:dyDescent="0.2">
      <c r="A751" s="1" t="s">
        <v>83</v>
      </c>
      <c r="Z751" s="11">
        <f>(Y750*Z744*90)/365</f>
        <v>13451.701654045721</v>
      </c>
    </row>
    <row r="752" spans="1:26" x14ac:dyDescent="0.2">
      <c r="A752" s="1" t="s">
        <v>20</v>
      </c>
      <c r="B752" s="128"/>
      <c r="C752" s="128">
        <f t="shared" ref="C752" si="238">SUM(C729,C750)</f>
        <v>361659.67872146284</v>
      </c>
      <c r="X752" s="1" t="s">
        <v>0</v>
      </c>
      <c r="Y752" s="11">
        <f>SUM(Y750,Z751,Y746)</f>
        <v>1838418.0104693398</v>
      </c>
    </row>
    <row r="753" spans="1:26" x14ac:dyDescent="0.2">
      <c r="A753" s="1" t="s">
        <v>32</v>
      </c>
      <c r="Z753" s="11">
        <f>(Y752*Z744*90)/365</f>
        <v>13599.256515800596</v>
      </c>
    </row>
    <row r="754" spans="1:26" x14ac:dyDescent="0.2">
      <c r="A754" s="1" t="s">
        <v>20</v>
      </c>
      <c r="B754" s="128"/>
      <c r="C754" s="128">
        <f t="shared" ref="C754" si="239">SUM(C731,C752)</f>
        <v>3834494.6728120032</v>
      </c>
      <c r="Y754" s="11">
        <f>Y752+Z753</f>
        <v>1852017.2669851403</v>
      </c>
      <c r="Z754" s="11"/>
    </row>
    <row r="755" spans="1:26" x14ac:dyDescent="0.2">
      <c r="A755" s="1" t="s">
        <v>28</v>
      </c>
      <c r="X755" s="1" t="s">
        <v>20</v>
      </c>
      <c r="Z755" s="11">
        <f>SUM(Z747:Z753)</f>
        <v>53516.022884221587</v>
      </c>
    </row>
    <row r="756" spans="1:26" x14ac:dyDescent="0.2">
      <c r="X756" s="1" t="s">
        <v>85</v>
      </c>
    </row>
    <row r="757" spans="1:26" x14ac:dyDescent="0.2">
      <c r="X757" s="1" t="s">
        <v>20</v>
      </c>
      <c r="Y757" s="128"/>
      <c r="Z757" s="128">
        <f>SUM(Z734,Z755)</f>
        <v>791662.85588551743</v>
      </c>
    </row>
    <row r="758" spans="1:26" x14ac:dyDescent="0.2">
      <c r="A758" s="1" t="s">
        <v>84</v>
      </c>
      <c r="B758" s="1" t="s">
        <v>100</v>
      </c>
      <c r="X758" s="1" t="s">
        <v>32</v>
      </c>
    </row>
    <row r="759" spans="1:26" x14ac:dyDescent="0.2">
      <c r="A759" s="1" t="s">
        <v>17</v>
      </c>
      <c r="Y759" s="128"/>
      <c r="Z759" s="128"/>
    </row>
    <row r="761" spans="1:26" x14ac:dyDescent="0.2">
      <c r="B761" s="203" t="s">
        <v>18</v>
      </c>
      <c r="C761" s="203" t="s">
        <v>19</v>
      </c>
    </row>
    <row r="762" spans="1:26" x14ac:dyDescent="0.2">
      <c r="B762" s="11"/>
      <c r="C762" s="201">
        <v>0.03</v>
      </c>
    </row>
    <row r="763" spans="1:26" x14ac:dyDescent="0.2">
      <c r="A763" s="1" t="s">
        <v>26</v>
      </c>
      <c r="B763" s="11">
        <f t="shared" si="221"/>
        <v>4620.0123369863013</v>
      </c>
      <c r="X763" s="1" t="s">
        <v>86</v>
      </c>
      <c r="Y763" s="1" t="s">
        <v>100</v>
      </c>
    </row>
    <row r="764" spans="1:26" x14ac:dyDescent="0.2">
      <c r="A764" s="1" t="s">
        <v>1</v>
      </c>
      <c r="B764" s="128">
        <f t="shared" ref="B764" si="240">$B748</f>
        <v>859898.51054230647</v>
      </c>
      <c r="X764" s="1" t="s">
        <v>17</v>
      </c>
    </row>
    <row r="765" spans="1:26" x14ac:dyDescent="0.2">
      <c r="B765" s="11">
        <f t="shared" ref="B765" si="241">SUM(B763:B764)</f>
        <v>864518.52287929272</v>
      </c>
      <c r="C765" s="11">
        <f t="shared" si="230"/>
        <v>6395.0685254084674</v>
      </c>
    </row>
    <row r="766" spans="1:26" x14ac:dyDescent="0.2">
      <c r="A766" s="1" t="s">
        <v>2</v>
      </c>
      <c r="B766" s="128">
        <f t="shared" ref="B766" si="242">B765+C765+B763</f>
        <v>875533.60374168749</v>
      </c>
      <c r="Y766" s="203" t="s">
        <v>18</v>
      </c>
      <c r="Z766" s="203" t="s">
        <v>19</v>
      </c>
    </row>
    <row r="767" spans="1:26" x14ac:dyDescent="0.2">
      <c r="C767" s="11">
        <f t="shared" si="232"/>
        <v>6476.5499454864557</v>
      </c>
      <c r="Y767" s="11"/>
      <c r="Z767" s="201">
        <v>0.03</v>
      </c>
    </row>
    <row r="768" spans="1:26" x14ac:dyDescent="0.2">
      <c r="A768" s="1" t="s">
        <v>3</v>
      </c>
      <c r="B768" s="11">
        <f t="shared" si="233"/>
        <v>886630.16602416022</v>
      </c>
      <c r="X768" s="1" t="s">
        <v>26</v>
      </c>
      <c r="Y768" s="11">
        <f>$Y$754</f>
        <v>1852017.2669851403</v>
      </c>
    </row>
    <row r="769" spans="1:26" x14ac:dyDescent="0.2">
      <c r="C769" s="11">
        <f t="shared" si="234"/>
        <v>6558.6341048362538</v>
      </c>
      <c r="X769" s="1" t="s">
        <v>1</v>
      </c>
      <c r="Y769" s="11">
        <f>M43*3</f>
        <v>6381.8797780137329</v>
      </c>
    </row>
    <row r="770" spans="1:26" x14ac:dyDescent="0.2">
      <c r="A770" s="1" t="s">
        <v>0</v>
      </c>
      <c r="Y770" s="11">
        <f>SUM(Y768:Y769)</f>
        <v>1858399.1467631541</v>
      </c>
      <c r="Z770" s="11">
        <f>(Y770*Z767*90)/365</f>
        <v>13747.062181535659</v>
      </c>
    </row>
    <row r="771" spans="1:26" x14ac:dyDescent="0.2">
      <c r="B771" s="11">
        <f t="shared" si="235"/>
        <v>897808.81246598274</v>
      </c>
      <c r="C771" s="11">
        <f t="shared" si="236"/>
        <v>6641.3254620771322</v>
      </c>
      <c r="X771" s="1" t="s">
        <v>2</v>
      </c>
      <c r="Y771" s="11">
        <f>SUM(Y769:Y770,Z770)</f>
        <v>1878528.0887227035</v>
      </c>
    </row>
    <row r="772" spans="1:26" x14ac:dyDescent="0.2">
      <c r="B772" s="11"/>
      <c r="C772" s="11"/>
      <c r="Z772" s="11">
        <f>(Y771*Z767*90)/365</f>
        <v>13895.961204250136</v>
      </c>
    </row>
    <row r="773" spans="1:26" x14ac:dyDescent="0.2">
      <c r="A773" s="1" t="s">
        <v>20</v>
      </c>
      <c r="C773" s="11">
        <f t="shared" ref="C773" si="243">SUM(C765:C771)</f>
        <v>26071.578037808307</v>
      </c>
      <c r="X773" s="1" t="s">
        <v>3</v>
      </c>
      <c r="Y773" s="11">
        <f>SUM(Y771,Z772,Y769)</f>
        <v>1898805.9297049674</v>
      </c>
    </row>
    <row r="774" spans="1:26" x14ac:dyDescent="0.2">
      <c r="A774" s="1" t="s">
        <v>85</v>
      </c>
      <c r="Z774" s="11">
        <f>(Y773*Z767*90)/365</f>
        <v>14045.96167179017</v>
      </c>
    </row>
    <row r="775" spans="1:26" x14ac:dyDescent="0.2">
      <c r="A775" s="1" t="s">
        <v>20</v>
      </c>
      <c r="B775" s="128"/>
      <c r="C775" s="128">
        <f t="shared" ref="C775" si="244">SUM(C752,C773)</f>
        <v>387731.25675927114</v>
      </c>
      <c r="X775" s="1" t="s">
        <v>0</v>
      </c>
      <c r="Y775" s="11">
        <f>SUM(Y773,Z774,Y769)</f>
        <v>1919233.7711547713</v>
      </c>
    </row>
    <row r="776" spans="1:26" x14ac:dyDescent="0.2">
      <c r="A776" s="1" t="s">
        <v>32</v>
      </c>
      <c r="Z776" s="11">
        <f>(Y775*Z767*90)/365</f>
        <v>14197.071731829814</v>
      </c>
    </row>
    <row r="777" spans="1:26" x14ac:dyDescent="0.2">
      <c r="A777" s="1" t="s">
        <v>20</v>
      </c>
      <c r="B777" s="128"/>
      <c r="C777" s="128">
        <f t="shared" ref="C777" si="245">SUM(C754,C775)</f>
        <v>4222225.9295712747</v>
      </c>
      <c r="Y777" s="11">
        <f>Y775+Z776</f>
        <v>1933430.8428866011</v>
      </c>
      <c r="Z777" s="11"/>
    </row>
    <row r="778" spans="1:26" x14ac:dyDescent="0.2">
      <c r="A778" s="1" t="s">
        <v>28</v>
      </c>
      <c r="X778" s="1" t="s">
        <v>20</v>
      </c>
      <c r="Z778" s="11">
        <f>SUM(Z770:Z776)</f>
        <v>55886.056789405775</v>
      </c>
    </row>
    <row r="779" spans="1:26" x14ac:dyDescent="0.2">
      <c r="X779" s="1" t="s">
        <v>87</v>
      </c>
    </row>
    <row r="780" spans="1:26" x14ac:dyDescent="0.2">
      <c r="X780" s="1" t="s">
        <v>20</v>
      </c>
      <c r="Y780" s="128"/>
      <c r="Z780" s="128">
        <f>SUM(Z757,Z778)</f>
        <v>847548.91267492319</v>
      </c>
    </row>
    <row r="781" spans="1:26" x14ac:dyDescent="0.2">
      <c r="A781" s="1" t="s">
        <v>86</v>
      </c>
      <c r="B781" s="1" t="s">
        <v>100</v>
      </c>
      <c r="X781" s="1" t="s">
        <v>32</v>
      </c>
    </row>
    <row r="782" spans="1:26" x14ac:dyDescent="0.2">
      <c r="A782" s="1" t="s">
        <v>17</v>
      </c>
      <c r="Y782" s="128"/>
      <c r="Z782" s="128"/>
    </row>
    <row r="784" spans="1:26" x14ac:dyDescent="0.2">
      <c r="B784" s="203" t="s">
        <v>18</v>
      </c>
      <c r="C784" s="203" t="s">
        <v>19</v>
      </c>
    </row>
    <row r="785" spans="1:26" x14ac:dyDescent="0.2">
      <c r="B785" s="11"/>
      <c r="C785" s="201">
        <v>0.03</v>
      </c>
    </row>
    <row r="786" spans="1:26" x14ac:dyDescent="0.2">
      <c r="A786" s="1" t="s">
        <v>26</v>
      </c>
      <c r="B786" s="11">
        <f t="shared" ref="B786:B832" si="246">$C$10</f>
        <v>4620.0123369863013</v>
      </c>
      <c r="X786" s="1" t="s">
        <v>88</v>
      </c>
      <c r="Y786" s="1" t="s">
        <v>100</v>
      </c>
    </row>
    <row r="787" spans="1:26" x14ac:dyDescent="0.2">
      <c r="A787" s="1" t="s">
        <v>1</v>
      </c>
      <c r="B787" s="128">
        <f>$B771</f>
        <v>897808.81246598274</v>
      </c>
      <c r="X787" s="1" t="s">
        <v>17</v>
      </c>
    </row>
    <row r="788" spans="1:26" x14ac:dyDescent="0.2">
      <c r="B788" s="11">
        <f t="shared" ref="B788" si="247">SUM(B786:B787)</f>
        <v>902428.824802969</v>
      </c>
      <c r="C788" s="11">
        <f t="shared" si="230"/>
        <v>6675.5008958027838</v>
      </c>
    </row>
    <row r="789" spans="1:26" x14ac:dyDescent="0.2">
      <c r="A789" s="1" t="s">
        <v>2</v>
      </c>
      <c r="B789" s="128">
        <f t="shared" ref="B789" si="248">B788+C788+B786</f>
        <v>913724.338035758</v>
      </c>
      <c r="Y789" s="203" t="s">
        <v>18</v>
      </c>
      <c r="Z789" s="203" t="s">
        <v>19</v>
      </c>
    </row>
    <row r="790" spans="1:26" x14ac:dyDescent="0.2">
      <c r="C790" s="11">
        <f t="shared" si="232"/>
        <v>6759.0567471138256</v>
      </c>
      <c r="Y790" s="11"/>
      <c r="Z790" s="201">
        <v>0.03</v>
      </c>
    </row>
    <row r="791" spans="1:26" x14ac:dyDescent="0.2">
      <c r="A791" s="1" t="s">
        <v>3</v>
      </c>
      <c r="B791" s="11">
        <f t="shared" si="233"/>
        <v>925103.40711985808</v>
      </c>
      <c r="X791" s="1" t="s">
        <v>26</v>
      </c>
      <c r="Y791" s="11">
        <f>$Y$777</f>
        <v>1933430.8428866011</v>
      </c>
    </row>
    <row r="792" spans="1:26" x14ac:dyDescent="0.2">
      <c r="C792" s="11">
        <f t="shared" si="234"/>
        <v>6843.2306828044293</v>
      </c>
      <c r="X792" s="1" t="s">
        <v>1</v>
      </c>
      <c r="Y792" s="11">
        <f>M44*3</f>
        <v>6266.4413563797989</v>
      </c>
    </row>
    <row r="793" spans="1:26" x14ac:dyDescent="0.2">
      <c r="A793" s="1" t="s">
        <v>0</v>
      </c>
      <c r="Y793" s="11">
        <f>SUM(Y791:Y792)</f>
        <v>1939697.2842429809</v>
      </c>
      <c r="Z793" s="11">
        <f>(Y793*Z790*90)/365</f>
        <v>14348.445664263147</v>
      </c>
    </row>
    <row r="794" spans="1:26" x14ac:dyDescent="0.2">
      <c r="B794" s="11">
        <f t="shared" si="235"/>
        <v>936566.65013964882</v>
      </c>
      <c r="C794" s="11">
        <f t="shared" si="236"/>
        <v>6928.027275005621</v>
      </c>
      <c r="X794" s="1" t="s">
        <v>2</v>
      </c>
      <c r="Y794" s="11">
        <f>SUM(Y792:Y793,Z793)</f>
        <v>1960312.1712636237</v>
      </c>
    </row>
    <row r="795" spans="1:26" x14ac:dyDescent="0.2">
      <c r="B795" s="11"/>
      <c r="C795" s="11"/>
      <c r="Z795" s="11">
        <f>(Y794*Z790*90)/365</f>
        <v>14500.93934907338</v>
      </c>
    </row>
    <row r="796" spans="1:26" x14ac:dyDescent="0.2">
      <c r="A796" s="1" t="s">
        <v>20</v>
      </c>
      <c r="C796" s="11">
        <f t="shared" ref="C796" si="249">SUM(C788:C794)</f>
        <v>27205.815600726663</v>
      </c>
      <c r="X796" s="1" t="s">
        <v>3</v>
      </c>
      <c r="Y796" s="11">
        <f>SUM(Y794,Z795,Y792)</f>
        <v>1981079.551969077</v>
      </c>
    </row>
    <row r="797" spans="1:26" x14ac:dyDescent="0.2">
      <c r="A797" s="1" t="s">
        <v>87</v>
      </c>
      <c r="Z797" s="11">
        <f>(Y796*Z790*90)/365</f>
        <v>14654.561069360294</v>
      </c>
    </row>
    <row r="798" spans="1:26" x14ac:dyDescent="0.2">
      <c r="A798" s="1" t="s">
        <v>20</v>
      </c>
      <c r="B798" s="128"/>
      <c r="C798" s="128">
        <f t="shared" ref="C798" si="250">SUM(C775,C796)</f>
        <v>414937.07235999778</v>
      </c>
      <c r="X798" s="1" t="s">
        <v>0</v>
      </c>
      <c r="Y798" s="11">
        <f>SUM(Y796,Z797,Y792)</f>
        <v>2002000.554394817</v>
      </c>
    </row>
    <row r="799" spans="1:26" x14ac:dyDescent="0.2">
      <c r="A799" s="1" t="s">
        <v>32</v>
      </c>
      <c r="Z799" s="11">
        <f>(Y798*Z790*90)/365</f>
        <v>14809.319169495906</v>
      </c>
    </row>
    <row r="800" spans="1:26" x14ac:dyDescent="0.2">
      <c r="A800" s="1" t="s">
        <v>20</v>
      </c>
      <c r="B800" s="128"/>
      <c r="C800" s="128">
        <f t="shared" ref="C800" si="251">SUM(C777,C798)</f>
        <v>4637163.0019312724</v>
      </c>
      <c r="Y800" s="11">
        <f>Y798+Z799</f>
        <v>2016809.8735643129</v>
      </c>
      <c r="Z800" s="11"/>
    </row>
    <row r="801" spans="1:26" x14ac:dyDescent="0.2">
      <c r="A801" s="1" t="s">
        <v>28</v>
      </c>
      <c r="X801" s="1" t="s">
        <v>20</v>
      </c>
      <c r="Z801" s="11">
        <f>SUM(Z793:Z799)</f>
        <v>58313.265252192723</v>
      </c>
    </row>
    <row r="802" spans="1:26" x14ac:dyDescent="0.2">
      <c r="X802" s="1" t="s">
        <v>89</v>
      </c>
    </row>
    <row r="803" spans="1:26" x14ac:dyDescent="0.2">
      <c r="X803" s="1" t="s">
        <v>20</v>
      </c>
      <c r="Y803" s="128"/>
      <c r="Z803" s="128">
        <f>SUM(Z780,Z801)</f>
        <v>905862.17792711593</v>
      </c>
    </row>
    <row r="804" spans="1:26" x14ac:dyDescent="0.2">
      <c r="A804" s="1" t="s">
        <v>88</v>
      </c>
      <c r="B804" s="1" t="s">
        <v>100</v>
      </c>
      <c r="X804" s="1" t="s">
        <v>32</v>
      </c>
    </row>
    <row r="805" spans="1:26" x14ac:dyDescent="0.2">
      <c r="A805" s="1" t="s">
        <v>17</v>
      </c>
      <c r="Y805" s="128"/>
      <c r="Z805" s="128"/>
    </row>
    <row r="807" spans="1:26" x14ac:dyDescent="0.2">
      <c r="B807" s="203" t="s">
        <v>18</v>
      </c>
      <c r="C807" s="203" t="s">
        <v>19</v>
      </c>
    </row>
    <row r="808" spans="1:26" x14ac:dyDescent="0.2">
      <c r="B808" s="11"/>
      <c r="C808" s="201">
        <v>0.03</v>
      </c>
    </row>
    <row r="809" spans="1:26" x14ac:dyDescent="0.2">
      <c r="A809" s="1" t="s">
        <v>26</v>
      </c>
      <c r="B809" s="11">
        <f t="shared" si="246"/>
        <v>4620.0123369863013</v>
      </c>
      <c r="X809" s="1" t="s">
        <v>90</v>
      </c>
      <c r="Y809" s="1" t="s">
        <v>100</v>
      </c>
    </row>
    <row r="810" spans="1:26" x14ac:dyDescent="0.2">
      <c r="A810" s="1" t="s">
        <v>1</v>
      </c>
      <c r="B810" s="128">
        <f t="shared" ref="B810" si="252">$B794</f>
        <v>936566.65013964882</v>
      </c>
      <c r="X810" s="1" t="s">
        <v>17</v>
      </c>
    </row>
    <row r="811" spans="1:26" x14ac:dyDescent="0.2">
      <c r="B811" s="11">
        <f t="shared" ref="B811" si="253">SUM(B809:B810)</f>
        <v>941186.66247663507</v>
      </c>
      <c r="C811" s="11">
        <f t="shared" ref="C811:C857" si="254">(B811*C808*90)/365</f>
        <v>6962.2027087312727</v>
      </c>
    </row>
    <row r="812" spans="1:26" x14ac:dyDescent="0.2">
      <c r="A812" s="1" t="s">
        <v>2</v>
      </c>
      <c r="B812" s="128">
        <f t="shared" ref="B812" si="255">B811+C811+B809</f>
        <v>952768.87752235262</v>
      </c>
      <c r="Y812" s="203" t="s">
        <v>18</v>
      </c>
      <c r="Z812" s="203" t="s">
        <v>19</v>
      </c>
    </row>
    <row r="813" spans="1:26" x14ac:dyDescent="0.2">
      <c r="C813" s="11">
        <f t="shared" ref="C813:C859" si="256">(B812*C808*90)/365</f>
        <v>7047.8793679735672</v>
      </c>
      <c r="Y813" s="11"/>
      <c r="Z813" s="201">
        <v>0.03</v>
      </c>
    </row>
    <row r="814" spans="1:26" x14ac:dyDescent="0.2">
      <c r="A814" s="1" t="s">
        <v>3</v>
      </c>
      <c r="B814" s="11">
        <f t="shared" ref="B814:B860" si="257">SUM(B812,B809,C813)</f>
        <v>964436.76922731241</v>
      </c>
      <c r="X814" s="1" t="s">
        <v>26</v>
      </c>
      <c r="Y814" s="11">
        <f>$Y$800</f>
        <v>2016809.8735643129</v>
      </c>
    </row>
    <row r="815" spans="1:26" x14ac:dyDescent="0.2">
      <c r="C815" s="11">
        <f t="shared" ref="C815:C861" si="258">(B814*C808*90)/365</f>
        <v>7134.1897997636806</v>
      </c>
      <c r="X815" s="1" t="s">
        <v>1</v>
      </c>
      <c r="Y815" s="11">
        <f>M45*3</f>
        <v>6149.1834076699706</v>
      </c>
    </row>
    <row r="816" spans="1:26" x14ac:dyDescent="0.2">
      <c r="A816" s="1" t="s">
        <v>0</v>
      </c>
      <c r="Y816" s="11">
        <f>SUM(Y814:Y815)</f>
        <v>2022959.0569719828</v>
      </c>
      <c r="Z816" s="11">
        <f>(Y816*Z813*90)/365</f>
        <v>14964.354668011927</v>
      </c>
    </row>
    <row r="817" spans="1:26" x14ac:dyDescent="0.2">
      <c r="B817" s="11">
        <f t="shared" ref="B817:B863" si="259">SUM(B814,C815,B809)</f>
        <v>976190.9713640624</v>
      </c>
      <c r="C817" s="11">
        <f t="shared" ref="C817:C863" si="260">(B817*C808*90)/365</f>
        <v>7221.1386922821048</v>
      </c>
      <c r="X817" s="1" t="s">
        <v>2</v>
      </c>
      <c r="Y817" s="11">
        <f>SUM(Y815:Y816,Z816)</f>
        <v>2044072.5950476646</v>
      </c>
    </row>
    <row r="818" spans="1:26" x14ac:dyDescent="0.2">
      <c r="B818" s="11"/>
      <c r="C818" s="11"/>
      <c r="Z818" s="11">
        <f>(Y817*Z813*90)/365</f>
        <v>15120.537004462176</v>
      </c>
    </row>
    <row r="819" spans="1:26" x14ac:dyDescent="0.2">
      <c r="A819" s="1" t="s">
        <v>20</v>
      </c>
      <c r="C819" s="11">
        <f t="shared" ref="C819" si="261">SUM(C811:C817)</f>
        <v>28365.410568750623</v>
      </c>
      <c r="X819" s="1" t="s">
        <v>3</v>
      </c>
      <c r="Y819" s="11">
        <f>SUM(Y817,Z818,Y815)</f>
        <v>2065342.3154597967</v>
      </c>
    </row>
    <row r="820" spans="1:26" x14ac:dyDescent="0.2">
      <c r="A820" s="1" t="s">
        <v>89</v>
      </c>
      <c r="Z820" s="11">
        <f>(Y819*Z813*90)/365</f>
        <v>15277.874662305347</v>
      </c>
    </row>
    <row r="821" spans="1:26" x14ac:dyDescent="0.2">
      <c r="A821" s="1" t="s">
        <v>20</v>
      </c>
      <c r="B821" s="128"/>
      <c r="C821" s="128">
        <f t="shared" ref="C821" si="262">SUM(C798,C819)</f>
        <v>443302.48292874842</v>
      </c>
      <c r="X821" s="1" t="s">
        <v>0</v>
      </c>
      <c r="Y821" s="11">
        <f>SUM(Y819,Z820,Y815)</f>
        <v>2086769.373529772</v>
      </c>
    </row>
    <row r="822" spans="1:26" x14ac:dyDescent="0.2">
      <c r="A822" s="1" t="s">
        <v>32</v>
      </c>
      <c r="Z822" s="11">
        <f>(Y821*Z813*90)/365</f>
        <v>15436.376187754478</v>
      </c>
    </row>
    <row r="823" spans="1:26" x14ac:dyDescent="0.2">
      <c r="A823" s="1" t="s">
        <v>20</v>
      </c>
      <c r="B823" s="128"/>
      <c r="C823" s="128">
        <f t="shared" ref="C823" si="263">SUM(C800,C821)</f>
        <v>5080465.4848600207</v>
      </c>
      <c r="Y823" s="11">
        <f>Y821+Z822</f>
        <v>2102205.7497175266</v>
      </c>
      <c r="Z823" s="11"/>
    </row>
    <row r="824" spans="1:26" x14ac:dyDescent="0.2">
      <c r="A824" s="1" t="s">
        <v>28</v>
      </c>
      <c r="X824" s="1" t="s">
        <v>20</v>
      </c>
      <c r="Z824" s="11">
        <f>SUM(Z816:Z822)</f>
        <v>60799.142522533934</v>
      </c>
    </row>
    <row r="825" spans="1:26" x14ac:dyDescent="0.2">
      <c r="X825" s="1" t="s">
        <v>91</v>
      </c>
    </row>
    <row r="826" spans="1:26" x14ac:dyDescent="0.2">
      <c r="X826" s="1" t="s">
        <v>20</v>
      </c>
      <c r="Y826" s="128"/>
      <c r="Z826" s="128">
        <f>SUM(Z803,Z824)</f>
        <v>966661.32044964982</v>
      </c>
    </row>
    <row r="827" spans="1:26" x14ac:dyDescent="0.2">
      <c r="A827" s="1" t="s">
        <v>90</v>
      </c>
      <c r="B827" s="1" t="s">
        <v>100</v>
      </c>
      <c r="X827" s="1" t="s">
        <v>32</v>
      </c>
    </row>
    <row r="828" spans="1:26" x14ac:dyDescent="0.2">
      <c r="A828" s="1" t="s">
        <v>17</v>
      </c>
      <c r="Y828" s="128"/>
      <c r="Z828" s="128"/>
    </row>
    <row r="830" spans="1:26" x14ac:dyDescent="0.2">
      <c r="B830" s="203" t="s">
        <v>18</v>
      </c>
      <c r="C830" s="203" t="s">
        <v>19</v>
      </c>
    </row>
    <row r="831" spans="1:26" x14ac:dyDescent="0.2">
      <c r="B831" s="11"/>
      <c r="C831" s="201">
        <v>0.03</v>
      </c>
    </row>
    <row r="832" spans="1:26" x14ac:dyDescent="0.2">
      <c r="A832" s="1" t="s">
        <v>26</v>
      </c>
      <c r="B832" s="11">
        <f t="shared" si="246"/>
        <v>4620.0123369863013</v>
      </c>
      <c r="X832" s="1" t="s">
        <v>92</v>
      </c>
      <c r="Y832" s="1" t="s">
        <v>100</v>
      </c>
    </row>
    <row r="833" spans="1:26" x14ac:dyDescent="0.2">
      <c r="A833" s="1" t="s">
        <v>1</v>
      </c>
      <c r="B833" s="128">
        <f>$B817</f>
        <v>976190.9713640624</v>
      </c>
      <c r="X833" s="1" t="s">
        <v>17</v>
      </c>
    </row>
    <row r="834" spans="1:26" x14ac:dyDescent="0.2">
      <c r="B834" s="11">
        <f t="shared" ref="B834" si="264">SUM(B832:B833)</f>
        <v>980810.98370104865</v>
      </c>
      <c r="C834" s="11">
        <f t="shared" si="254"/>
        <v>7255.3141260077564</v>
      </c>
    </row>
    <row r="835" spans="1:26" x14ac:dyDescent="0.2">
      <c r="A835" s="1" t="s">
        <v>2</v>
      </c>
      <c r="B835" s="128">
        <f t="shared" ref="B835" si="265">B834+C834+B832</f>
        <v>992686.31016404263</v>
      </c>
      <c r="Y835" s="203" t="s">
        <v>18</v>
      </c>
      <c r="Z835" s="203" t="s">
        <v>19</v>
      </c>
    </row>
    <row r="836" spans="1:26" x14ac:dyDescent="0.2">
      <c r="C836" s="11">
        <f t="shared" si="256"/>
        <v>7343.1590066929184</v>
      </c>
      <c r="Y836" s="11"/>
      <c r="Z836" s="201">
        <v>0.03</v>
      </c>
    </row>
    <row r="837" spans="1:26" x14ac:dyDescent="0.2">
      <c r="A837" s="1" t="s">
        <v>3</v>
      </c>
      <c r="B837" s="11">
        <f t="shared" si="257"/>
        <v>1004649.4815077218</v>
      </c>
      <c r="X837" s="1" t="s">
        <v>26</v>
      </c>
      <c r="Y837" s="11">
        <f>$Y$823</f>
        <v>2102205.7497175266</v>
      </c>
    </row>
    <row r="838" spans="1:26" x14ac:dyDescent="0.2">
      <c r="C838" s="11">
        <f t="shared" si="258"/>
        <v>7431.6536988242442</v>
      </c>
      <c r="X838" s="1" t="s">
        <v>1</v>
      </c>
      <c r="Y838" s="11">
        <f>M46*3</f>
        <v>6030.0743808590942</v>
      </c>
    </row>
    <row r="839" spans="1:26" x14ac:dyDescent="0.2">
      <c r="A839" s="1" t="s">
        <v>0</v>
      </c>
      <c r="Y839" s="11">
        <f>SUM(Y837:Y838)</f>
        <v>2108235.8240983859</v>
      </c>
      <c r="Z839" s="11">
        <f>(Y839*Z836*90)/365</f>
        <v>15595.169109768882</v>
      </c>
    </row>
    <row r="840" spans="1:26" x14ac:dyDescent="0.2">
      <c r="B840" s="11">
        <f t="shared" si="259"/>
        <v>1016701.1475435323</v>
      </c>
      <c r="C840" s="11">
        <f t="shared" si="260"/>
        <v>7520.8030092261288</v>
      </c>
      <c r="X840" s="1" t="s">
        <v>2</v>
      </c>
      <c r="Y840" s="11">
        <f>SUM(Y838:Y839,Z839)</f>
        <v>2129861.0675890138</v>
      </c>
    </row>
    <row r="841" spans="1:26" x14ac:dyDescent="0.2">
      <c r="B841" s="11"/>
      <c r="C841" s="11"/>
      <c r="Z841" s="11">
        <f>(Y840*Z836*90)/365</f>
        <v>15755.136664357087</v>
      </c>
    </row>
    <row r="842" spans="1:26" x14ac:dyDescent="0.2">
      <c r="A842" s="1" t="s">
        <v>20</v>
      </c>
      <c r="C842" s="11">
        <f t="shared" ref="C842" si="266">SUM(C834:C840)</f>
        <v>29550.929840751047</v>
      </c>
      <c r="X842" s="1" t="s">
        <v>3</v>
      </c>
      <c r="Y842" s="11">
        <f>SUM(Y840,Z841,Y838)</f>
        <v>2151646.2786342301</v>
      </c>
    </row>
    <row r="843" spans="1:26" x14ac:dyDescent="0.2">
      <c r="A843" s="1" t="s">
        <v>91</v>
      </c>
      <c r="Z843" s="11">
        <f>(Y842*Z836*90)/365</f>
        <v>15916.287540581976</v>
      </c>
    </row>
    <row r="844" spans="1:26" x14ac:dyDescent="0.2">
      <c r="A844" s="1" t="s">
        <v>20</v>
      </c>
      <c r="B844" s="128"/>
      <c r="C844" s="128">
        <f t="shared" ref="C844" si="267">SUM(C821,C842)</f>
        <v>472853.41276949947</v>
      </c>
      <c r="X844" s="1" t="s">
        <v>0</v>
      </c>
      <c r="Y844" s="11">
        <f>SUM(Y842,Z843,Y838)</f>
        <v>2173592.6405556714</v>
      </c>
    </row>
    <row r="845" spans="1:26" x14ac:dyDescent="0.2">
      <c r="A845" s="1" t="s">
        <v>32</v>
      </c>
      <c r="Z845" s="11">
        <f>(Y844*Z836*90)/365</f>
        <v>16078.630491781678</v>
      </c>
    </row>
    <row r="846" spans="1:26" x14ac:dyDescent="0.2">
      <c r="A846" s="1" t="s">
        <v>20</v>
      </c>
      <c r="B846" s="128"/>
      <c r="C846" s="128">
        <f t="shared" ref="C846" si="268">SUM(C823,C844)</f>
        <v>5553318.8976295199</v>
      </c>
      <c r="Y846" s="11">
        <f>Y844+Z845</f>
        <v>2189671.2710474529</v>
      </c>
      <c r="Z846" s="11"/>
    </row>
    <row r="847" spans="1:26" x14ac:dyDescent="0.2">
      <c r="A847" s="1" t="s">
        <v>28</v>
      </c>
      <c r="X847" s="1" t="s">
        <v>20</v>
      </c>
      <c r="Z847" s="11">
        <f>SUM(Z839:Z845)</f>
        <v>63345.223806489623</v>
      </c>
    </row>
    <row r="848" spans="1:26" x14ac:dyDescent="0.2">
      <c r="X848" s="1" t="s">
        <v>93</v>
      </c>
    </row>
    <row r="849" spans="1:26" x14ac:dyDescent="0.2">
      <c r="X849" s="1" t="s">
        <v>20</v>
      </c>
      <c r="Y849" s="128"/>
      <c r="Z849" s="128">
        <f>SUM(Z826,Z847)</f>
        <v>1030006.5442561394</v>
      </c>
    </row>
    <row r="850" spans="1:26" x14ac:dyDescent="0.2">
      <c r="A850" s="1" t="s">
        <v>92</v>
      </c>
      <c r="B850" s="1" t="s">
        <v>100</v>
      </c>
      <c r="X850" s="1" t="s">
        <v>32</v>
      </c>
    </row>
    <row r="851" spans="1:26" x14ac:dyDescent="0.2">
      <c r="A851" s="1" t="s">
        <v>17</v>
      </c>
      <c r="Y851" s="128"/>
      <c r="Z851" s="128"/>
    </row>
    <row r="853" spans="1:26" x14ac:dyDescent="0.2">
      <c r="B853" s="203" t="s">
        <v>18</v>
      </c>
      <c r="C853" s="203" t="s">
        <v>19</v>
      </c>
    </row>
    <row r="854" spans="1:26" x14ac:dyDescent="0.2">
      <c r="B854" s="11"/>
      <c r="C854" s="201">
        <v>0.03</v>
      </c>
    </row>
    <row r="855" spans="1:26" x14ac:dyDescent="0.2">
      <c r="A855" s="1" t="s">
        <v>26</v>
      </c>
      <c r="B855" s="11">
        <f t="shared" ref="B855:B901" si="269">$C$10</f>
        <v>4620.0123369863013</v>
      </c>
      <c r="X855" s="1" t="s">
        <v>94</v>
      </c>
      <c r="Y855" s="1" t="s">
        <v>100</v>
      </c>
    </row>
    <row r="856" spans="1:26" x14ac:dyDescent="0.2">
      <c r="A856" s="1" t="s">
        <v>1</v>
      </c>
      <c r="B856" s="128">
        <f t="shared" ref="B856" si="270">$B840</f>
        <v>1016701.1475435323</v>
      </c>
      <c r="X856" s="1" t="s">
        <v>17</v>
      </c>
    </row>
    <row r="857" spans="1:26" x14ac:dyDescent="0.2">
      <c r="B857" s="11">
        <f t="shared" ref="B857" si="271">SUM(B855:B856)</f>
        <v>1021321.1598805186</v>
      </c>
      <c r="C857" s="11">
        <f t="shared" si="254"/>
        <v>7554.9784429517813</v>
      </c>
    </row>
    <row r="858" spans="1:26" x14ac:dyDescent="0.2">
      <c r="A858" s="1" t="s">
        <v>2</v>
      </c>
      <c r="B858" s="128">
        <f t="shared" ref="B858" si="272">B857+C857+B855</f>
        <v>1033496.1506604566</v>
      </c>
      <c r="Y858" s="203" t="s">
        <v>18</v>
      </c>
      <c r="Z858" s="203" t="s">
        <v>19</v>
      </c>
    </row>
    <row r="859" spans="1:26" x14ac:dyDescent="0.2">
      <c r="C859" s="11">
        <f t="shared" si="256"/>
        <v>7645.0400185841991</v>
      </c>
      <c r="Y859" s="11"/>
      <c r="Z859" s="201">
        <v>0.03</v>
      </c>
    </row>
    <row r="860" spans="1:26" x14ac:dyDescent="0.2">
      <c r="A860" s="1" t="s">
        <v>3</v>
      </c>
      <c r="B860" s="11">
        <f t="shared" si="257"/>
        <v>1045761.2030160271</v>
      </c>
      <c r="X860" s="1" t="s">
        <v>26</v>
      </c>
      <c r="Y860" s="11">
        <f>$Y$846</f>
        <v>2189671.2710474529</v>
      </c>
    </row>
    <row r="861" spans="1:26" x14ac:dyDescent="0.2">
      <c r="C861" s="11">
        <f t="shared" si="258"/>
        <v>7735.7678031322548</v>
      </c>
      <c r="X861" s="1" t="s">
        <v>1</v>
      </c>
      <c r="Y861" s="11">
        <f>M47*3</f>
        <v>5909.0821478603011</v>
      </c>
    </row>
    <row r="862" spans="1:26" x14ac:dyDescent="0.2">
      <c r="A862" s="1" t="s">
        <v>0</v>
      </c>
      <c r="Y862" s="11">
        <f>SUM(Y860:Y861)</f>
        <v>2195580.3531953134</v>
      </c>
      <c r="Z862" s="11">
        <f>(Y862*Z859*90)/365</f>
        <v>16241.279325006428</v>
      </c>
    </row>
    <row r="863" spans="1:26" x14ac:dyDescent="0.2">
      <c r="B863" s="11">
        <f t="shared" si="259"/>
        <v>1058116.9831561458</v>
      </c>
      <c r="C863" s="11">
        <f t="shared" si="260"/>
        <v>7827.1667247166943</v>
      </c>
      <c r="X863" s="1" t="s">
        <v>2</v>
      </c>
      <c r="Y863" s="11">
        <f>SUM(Y861:Y862,Z862)</f>
        <v>2217730.7146681803</v>
      </c>
    </row>
    <row r="864" spans="1:26" x14ac:dyDescent="0.2">
      <c r="B864" s="11"/>
      <c r="C864" s="11"/>
      <c r="Z864" s="11">
        <f>(Y863*Z859*90)/365</f>
        <v>16405.131313983798</v>
      </c>
    </row>
    <row r="865" spans="1:26" x14ac:dyDescent="0.2">
      <c r="A865" s="1" t="s">
        <v>20</v>
      </c>
      <c r="C865" s="11">
        <f t="shared" ref="C865" si="273">SUM(C857:C863)</f>
        <v>30762.952989384929</v>
      </c>
      <c r="X865" s="1" t="s">
        <v>3</v>
      </c>
      <c r="Y865" s="11">
        <f>SUM(Y863,Z864,Y861)</f>
        <v>2240044.9281300246</v>
      </c>
    </row>
    <row r="866" spans="1:26" x14ac:dyDescent="0.2">
      <c r="A866" s="1" t="s">
        <v>93</v>
      </c>
      <c r="Z866" s="11">
        <f>(Y865*Z859*90)/365</f>
        <v>16570.195358770041</v>
      </c>
    </row>
    <row r="867" spans="1:26" x14ac:dyDescent="0.2">
      <c r="A867" s="1" t="s">
        <v>20</v>
      </c>
      <c r="B867" s="128"/>
      <c r="C867" s="128">
        <f t="shared" ref="C867" si="274">SUM(C844,C865)</f>
        <v>503616.36575888441</v>
      </c>
      <c r="X867" s="1" t="s">
        <v>0</v>
      </c>
      <c r="Y867" s="11">
        <f>SUM(Y865,Z866,Y861)</f>
        <v>2262524.205636655</v>
      </c>
    </row>
    <row r="868" spans="1:26" x14ac:dyDescent="0.2">
      <c r="A868" s="1" t="s">
        <v>32</v>
      </c>
      <c r="Z868" s="11">
        <f>(Y867*Z859*90)/365</f>
        <v>16736.480425257447</v>
      </c>
    </row>
    <row r="869" spans="1:26" x14ac:dyDescent="0.2">
      <c r="A869" s="1" t="s">
        <v>20</v>
      </c>
      <c r="B869" s="128"/>
      <c r="C869" s="128">
        <f t="shared" ref="C869" si="275">SUM(C846,C867)</f>
        <v>6056935.2633884046</v>
      </c>
      <c r="Y869" s="11">
        <f>Y867+Z868</f>
        <v>2279260.6860619122</v>
      </c>
      <c r="Z869" s="11"/>
    </row>
    <row r="870" spans="1:26" x14ac:dyDescent="0.2">
      <c r="A870" s="1" t="s">
        <v>28</v>
      </c>
      <c r="X870" s="1" t="s">
        <v>20</v>
      </c>
      <c r="Z870" s="11">
        <f>SUM(Z862:Z868)</f>
        <v>65953.086423017725</v>
      </c>
    </row>
    <row r="871" spans="1:26" x14ac:dyDescent="0.2">
      <c r="X871" s="1" t="s">
        <v>95</v>
      </c>
    </row>
    <row r="872" spans="1:26" x14ac:dyDescent="0.2">
      <c r="X872" s="1" t="s">
        <v>20</v>
      </c>
      <c r="Y872" s="128"/>
      <c r="Z872" s="128">
        <f>SUM(Z849,Z870)</f>
        <v>1095959.6306791571</v>
      </c>
    </row>
    <row r="873" spans="1:26" x14ac:dyDescent="0.2">
      <c r="A873" s="1" t="s">
        <v>94</v>
      </c>
      <c r="B873" s="1" t="s">
        <v>100</v>
      </c>
      <c r="X873" s="1" t="s">
        <v>32</v>
      </c>
    </row>
    <row r="874" spans="1:26" x14ac:dyDescent="0.2">
      <c r="A874" s="1" t="s">
        <v>17</v>
      </c>
      <c r="Y874" s="128"/>
      <c r="Z874" s="128"/>
    </row>
    <row r="876" spans="1:26" x14ac:dyDescent="0.2">
      <c r="B876" s="203" t="s">
        <v>18</v>
      </c>
      <c r="C876" s="203" t="s">
        <v>19</v>
      </c>
    </row>
    <row r="877" spans="1:26" x14ac:dyDescent="0.2">
      <c r="B877" s="11"/>
      <c r="C877" s="201">
        <v>0.03</v>
      </c>
    </row>
    <row r="878" spans="1:26" x14ac:dyDescent="0.2">
      <c r="A878" s="1" t="s">
        <v>26</v>
      </c>
      <c r="B878" s="11">
        <f t="shared" si="269"/>
        <v>4620.0123369863013</v>
      </c>
      <c r="X878" s="1" t="s">
        <v>96</v>
      </c>
      <c r="Y878" s="1" t="s">
        <v>100</v>
      </c>
    </row>
    <row r="879" spans="1:26" x14ac:dyDescent="0.2">
      <c r="A879" s="1" t="s">
        <v>1</v>
      </c>
      <c r="B879" s="128">
        <f>$B863</f>
        <v>1058116.9831561458</v>
      </c>
      <c r="X879" s="1" t="s">
        <v>17</v>
      </c>
    </row>
    <row r="880" spans="1:26" x14ac:dyDescent="0.2">
      <c r="B880" s="11">
        <f t="shared" ref="B880" si="276">SUM(B878:B879)</f>
        <v>1062736.9954931322</v>
      </c>
      <c r="C880" s="11">
        <f t="shared" ref="C880:C926" si="277">(B880*C877*90)/365</f>
        <v>7861.3421584423477</v>
      </c>
    </row>
    <row r="881" spans="1:26" x14ac:dyDescent="0.2">
      <c r="A881" s="1" t="s">
        <v>2</v>
      </c>
      <c r="B881" s="128">
        <f t="shared" ref="B881" si="278">B880+C880+B878</f>
        <v>1075218.3499885609</v>
      </c>
      <c r="Y881" s="203" t="s">
        <v>18</v>
      </c>
      <c r="Z881" s="203" t="s">
        <v>19</v>
      </c>
    </row>
    <row r="882" spans="1:26" x14ac:dyDescent="0.2">
      <c r="C882" s="11">
        <f t="shared" ref="C882:C928" si="279">(B881*C877*90)/365</f>
        <v>7953.6699862167516</v>
      </c>
      <c r="Y882" s="11"/>
      <c r="Z882" s="201">
        <v>0.03</v>
      </c>
    </row>
    <row r="883" spans="1:26" x14ac:dyDescent="0.2">
      <c r="A883" s="1" t="s">
        <v>3</v>
      </c>
      <c r="B883" s="11">
        <f t="shared" ref="B883:B929" si="280">SUM(B881,B878,C882)</f>
        <v>1087792.0323117641</v>
      </c>
      <c r="X883" s="1" t="s">
        <v>26</v>
      </c>
      <c r="Y883" s="11">
        <f>$Y$869</f>
        <v>2279260.6860619122</v>
      </c>
    </row>
    <row r="884" spans="1:26" x14ac:dyDescent="0.2">
      <c r="C884" s="11">
        <f t="shared" ref="C884:C930" si="281">(B883*C877*90)/365</f>
        <v>8046.680786963735</v>
      </c>
      <c r="X884" s="1" t="s">
        <v>1</v>
      </c>
      <c r="Y884" s="11">
        <f>M48*3</f>
        <v>5786.1739925919046</v>
      </c>
    </row>
    <row r="885" spans="1:26" x14ac:dyDescent="0.2">
      <c r="A885" s="1" t="s">
        <v>0</v>
      </c>
      <c r="Y885" s="11">
        <f>SUM(Y883:Y884)</f>
        <v>2285046.8600545041</v>
      </c>
      <c r="Z885" s="11">
        <f>(Y885*Z882*90)/365</f>
        <v>16903.086362047015</v>
      </c>
    </row>
    <row r="886" spans="1:26" x14ac:dyDescent="0.2">
      <c r="B886" s="11">
        <f t="shared" ref="B886:B932" si="282">SUM(B883,C884,B878)</f>
        <v>1100458.7254357142</v>
      </c>
      <c r="C886" s="11">
        <f t="shared" ref="C886:C932" si="283">(B886*C877*90)/365</f>
        <v>8140.3796128121321</v>
      </c>
      <c r="X886" s="1" t="s">
        <v>2</v>
      </c>
      <c r="Y886" s="11">
        <f>SUM(Y884:Y885,Z885)</f>
        <v>2307736.1204091432</v>
      </c>
    </row>
    <row r="887" spans="1:26" x14ac:dyDescent="0.2">
      <c r="B887" s="11"/>
      <c r="C887" s="11"/>
      <c r="Z887" s="11">
        <f>(Y886*Z882*90)/365</f>
        <v>17070.92472631421</v>
      </c>
    </row>
    <row r="888" spans="1:26" x14ac:dyDescent="0.2">
      <c r="A888" s="1" t="s">
        <v>20</v>
      </c>
      <c r="C888" s="11">
        <f t="shared" ref="C888" si="284">SUM(C880:C886)</f>
        <v>32002.072544434966</v>
      </c>
      <c r="X888" s="1" t="s">
        <v>3</v>
      </c>
      <c r="Y888" s="11">
        <f>SUM(Y886,Z887,Y884)</f>
        <v>2330593.2191280494</v>
      </c>
    </row>
    <row r="889" spans="1:26" x14ac:dyDescent="0.2">
      <c r="A889" s="1" t="s">
        <v>95</v>
      </c>
      <c r="Z889" s="11">
        <f>(Y888*Z882*90)/365</f>
        <v>17240.004634645844</v>
      </c>
    </row>
    <row r="890" spans="1:26" x14ac:dyDescent="0.2">
      <c r="A890" s="1" t="s">
        <v>20</v>
      </c>
      <c r="B890" s="128"/>
      <c r="C890" s="128">
        <f t="shared" ref="C890" si="285">SUM(C867,C888)</f>
        <v>535618.43830331939</v>
      </c>
      <c r="X890" s="1" t="s">
        <v>0</v>
      </c>
      <c r="Y890" s="11">
        <f>SUM(Y888,Z889,Y884)</f>
        <v>2353619.3977552871</v>
      </c>
    </row>
    <row r="891" spans="1:26" x14ac:dyDescent="0.2">
      <c r="A891" s="1" t="s">
        <v>32</v>
      </c>
      <c r="Z891" s="11">
        <f>(Y890*Z882*90)/365</f>
        <v>17410.335271066506</v>
      </c>
    </row>
    <row r="892" spans="1:26" x14ac:dyDescent="0.2">
      <c r="A892" s="1" t="s">
        <v>20</v>
      </c>
      <c r="B892" s="128"/>
      <c r="C892" s="128">
        <f t="shared" ref="C892" si="286">SUM(C869,C890)</f>
        <v>6592553.7016917244</v>
      </c>
      <c r="Y892" s="11">
        <f>Y890+Z891</f>
        <v>2371029.7330263536</v>
      </c>
      <c r="Z892" s="11"/>
    </row>
    <row r="893" spans="1:26" x14ac:dyDescent="0.2">
      <c r="A893" s="1" t="s">
        <v>28</v>
      </c>
      <c r="X893" s="1" t="s">
        <v>20</v>
      </c>
      <c r="Z893" s="11">
        <f>SUM(Z885:Z891)</f>
        <v>68624.350994073568</v>
      </c>
    </row>
    <row r="894" spans="1:26" x14ac:dyDescent="0.2">
      <c r="X894" s="1" t="s">
        <v>97</v>
      </c>
    </row>
    <row r="895" spans="1:26" x14ac:dyDescent="0.2">
      <c r="X895" s="1" t="s">
        <v>20</v>
      </c>
      <c r="Y895" s="128"/>
      <c r="Z895" s="128">
        <f>SUM(Z872,Z893)</f>
        <v>1164583.9816732306</v>
      </c>
    </row>
    <row r="896" spans="1:26" x14ac:dyDescent="0.2">
      <c r="A896" s="1" t="s">
        <v>96</v>
      </c>
      <c r="B896" s="1" t="s">
        <v>100</v>
      </c>
      <c r="X896" s="1" t="s">
        <v>32</v>
      </c>
    </row>
    <row r="897" spans="1:26" x14ac:dyDescent="0.2">
      <c r="A897" s="1" t="s">
        <v>17</v>
      </c>
      <c r="Y897" s="128"/>
      <c r="Z897" s="128"/>
    </row>
    <row r="899" spans="1:26" x14ac:dyDescent="0.2">
      <c r="B899" s="203" t="s">
        <v>18</v>
      </c>
      <c r="C899" s="203" t="s">
        <v>19</v>
      </c>
    </row>
    <row r="900" spans="1:26" x14ac:dyDescent="0.2">
      <c r="B900" s="11"/>
      <c r="C900" s="201">
        <v>0.03</v>
      </c>
    </row>
    <row r="901" spans="1:26" x14ac:dyDescent="0.2">
      <c r="A901" s="1" t="s">
        <v>26</v>
      </c>
      <c r="B901" s="11">
        <f t="shared" si="269"/>
        <v>4620.0123369863013</v>
      </c>
      <c r="X901" s="1" t="s">
        <v>98</v>
      </c>
      <c r="Y901" s="1" t="s">
        <v>100</v>
      </c>
    </row>
    <row r="902" spans="1:26" x14ac:dyDescent="0.2">
      <c r="A902" s="1" t="s">
        <v>1</v>
      </c>
      <c r="B902" s="128">
        <f t="shared" ref="B902" si="287">$B886</f>
        <v>1100458.7254357142</v>
      </c>
      <c r="X902" s="1" t="s">
        <v>17</v>
      </c>
    </row>
    <row r="903" spans="1:26" x14ac:dyDescent="0.2">
      <c r="B903" s="11">
        <f t="shared" ref="B903" si="288">SUM(B901:B902)</f>
        <v>1105078.7377727006</v>
      </c>
      <c r="C903" s="11">
        <f t="shared" si="277"/>
        <v>8174.5550465377837</v>
      </c>
    </row>
    <row r="904" spans="1:26" x14ac:dyDescent="0.2">
      <c r="A904" s="1" t="s">
        <v>2</v>
      </c>
      <c r="B904" s="128">
        <f t="shared" ref="B904" si="289">B903+C903+B901</f>
        <v>1117873.3051562249</v>
      </c>
      <c r="Y904" s="203" t="s">
        <v>18</v>
      </c>
      <c r="Z904" s="203" t="s">
        <v>19</v>
      </c>
    </row>
    <row r="905" spans="1:26" x14ac:dyDescent="0.2">
      <c r="C905" s="11">
        <f t="shared" si="279"/>
        <v>8269.1997915665943</v>
      </c>
      <c r="Y905" s="11"/>
      <c r="Z905" s="201">
        <v>0.03</v>
      </c>
    </row>
    <row r="906" spans="1:26" x14ac:dyDescent="0.2">
      <c r="A906" s="1" t="s">
        <v>3</v>
      </c>
      <c r="B906" s="11">
        <f t="shared" si="280"/>
        <v>1130762.5172847779</v>
      </c>
      <c r="X906" s="1" t="s">
        <v>26</v>
      </c>
      <c r="Y906" s="11">
        <f>$Y$892</f>
        <v>2371029.7330263536</v>
      </c>
    </row>
    <row r="907" spans="1:26" x14ac:dyDescent="0.2">
      <c r="C907" s="11">
        <f t="shared" si="281"/>
        <v>8364.5446484079475</v>
      </c>
      <c r="X907" s="1" t="s">
        <v>1</v>
      </c>
      <c r="Y907" s="11">
        <f>M49*3</f>
        <v>5661.3165998333097</v>
      </c>
    </row>
    <row r="908" spans="1:26" x14ac:dyDescent="0.2">
      <c r="A908" s="1" t="s">
        <v>0</v>
      </c>
      <c r="Y908" s="11">
        <f>SUM(Y906:Y907)</f>
        <v>2376691.049626187</v>
      </c>
      <c r="Z908" s="11">
        <f>(Y908*Z905*90)/365</f>
        <v>17581.002284906041</v>
      </c>
    </row>
    <row r="909" spans="1:26" x14ac:dyDescent="0.2">
      <c r="B909" s="11">
        <f t="shared" si="282"/>
        <v>1143747.0742701723</v>
      </c>
      <c r="C909" s="11">
        <f t="shared" si="283"/>
        <v>8460.5947959711375</v>
      </c>
      <c r="X909" s="1" t="s">
        <v>2</v>
      </c>
      <c r="Y909" s="11">
        <f>SUM(Y907:Y908,Z908)</f>
        <v>2399933.3685109261</v>
      </c>
    </row>
    <row r="910" spans="1:26" x14ac:dyDescent="0.2">
      <c r="B910" s="11"/>
      <c r="C910" s="11"/>
      <c r="Z910" s="11">
        <f>(Y909*Z905*90)/365</f>
        <v>17752.931767067123</v>
      </c>
    </row>
    <row r="911" spans="1:26" x14ac:dyDescent="0.2">
      <c r="A911" s="1" t="s">
        <v>20</v>
      </c>
      <c r="C911" s="11">
        <f t="shared" ref="C911" si="290">SUM(C903:C909)</f>
        <v>33268.894282483467</v>
      </c>
      <c r="X911" s="1" t="s">
        <v>3</v>
      </c>
      <c r="Y911" s="11">
        <f>SUM(Y909,Z910,Y907)</f>
        <v>2423347.6168778264</v>
      </c>
    </row>
    <row r="912" spans="1:26" x14ac:dyDescent="0.2">
      <c r="A912" s="1" t="s">
        <v>97</v>
      </c>
      <c r="Z912" s="11">
        <f>(Y911*Z905*90)/365</f>
        <v>17926.133056356524</v>
      </c>
    </row>
    <row r="913" spans="1:26" x14ac:dyDescent="0.2">
      <c r="A913" s="1" t="s">
        <v>20</v>
      </c>
      <c r="B913" s="128"/>
      <c r="C913" s="128">
        <f t="shared" ref="C913" si="291">SUM(C890,C911)</f>
        <v>568887.33258580288</v>
      </c>
      <c r="X913" s="1" t="s">
        <v>0</v>
      </c>
      <c r="Y913" s="11">
        <f>SUM(Y911,Z912,Y907)</f>
        <v>2446935.0665340163</v>
      </c>
    </row>
    <row r="914" spans="1:26" x14ac:dyDescent="0.2">
      <c r="A914" s="1" t="s">
        <v>32</v>
      </c>
      <c r="Z914" s="11">
        <f>(Y913*Z905*90)/365</f>
        <v>18100.615560662587</v>
      </c>
    </row>
    <row r="915" spans="1:26" x14ac:dyDescent="0.2">
      <c r="A915" s="1" t="s">
        <v>20</v>
      </c>
      <c r="B915" s="128"/>
      <c r="C915" s="128">
        <f t="shared" ref="C915" si="292">SUM(C892,C913)</f>
        <v>7161441.0342775276</v>
      </c>
      <c r="Y915" s="11">
        <f>Y913+Z914</f>
        <v>2465035.6820946787</v>
      </c>
      <c r="Z915" s="11"/>
    </row>
    <row r="916" spans="1:26" x14ac:dyDescent="0.2">
      <c r="A916" s="1" t="s">
        <v>28</v>
      </c>
      <c r="X916" s="1" t="s">
        <v>20</v>
      </c>
      <c r="Z916" s="11">
        <f>SUM(Z908:Z914)</f>
        <v>71360.682668992275</v>
      </c>
    </row>
    <row r="917" spans="1:26" x14ac:dyDescent="0.2">
      <c r="X917" s="1" t="s">
        <v>99</v>
      </c>
    </row>
    <row r="918" spans="1:26" x14ac:dyDescent="0.2">
      <c r="X918" s="1" t="s">
        <v>20</v>
      </c>
      <c r="Y918" s="128"/>
      <c r="Z918" s="128">
        <f>SUM(Z895,Z916)</f>
        <v>1235944.664342223</v>
      </c>
    </row>
    <row r="919" spans="1:26" x14ac:dyDescent="0.2">
      <c r="A919" s="1" t="s">
        <v>98</v>
      </c>
      <c r="B919" s="1" t="s">
        <v>100</v>
      </c>
      <c r="X919" s="1" t="s">
        <v>32</v>
      </c>
    </row>
    <row r="920" spans="1:26" x14ac:dyDescent="0.2">
      <c r="A920" s="1" t="s">
        <v>17</v>
      </c>
      <c r="Y920" s="128"/>
      <c r="Z920" s="128"/>
    </row>
    <row r="922" spans="1:26" x14ac:dyDescent="0.2">
      <c r="B922" s="203" t="s">
        <v>18</v>
      </c>
      <c r="C922" s="203" t="s">
        <v>19</v>
      </c>
    </row>
    <row r="923" spans="1:26" x14ac:dyDescent="0.2">
      <c r="B923" s="11"/>
      <c r="C923" s="201">
        <v>0.03</v>
      </c>
    </row>
    <row r="924" spans="1:26" x14ac:dyDescent="0.2">
      <c r="A924" s="1" t="s">
        <v>26</v>
      </c>
      <c r="B924" s="11">
        <f t="shared" ref="B924" si="293">$C$10</f>
        <v>4620.0123369863013</v>
      </c>
    </row>
    <row r="925" spans="1:26" x14ac:dyDescent="0.2">
      <c r="A925" s="1" t="s">
        <v>1</v>
      </c>
      <c r="B925" s="128">
        <f>$B909</f>
        <v>1143747.0742701723</v>
      </c>
    </row>
    <row r="926" spans="1:26" x14ac:dyDescent="0.2">
      <c r="B926" s="11">
        <f t="shared" ref="B926" si="294">SUM(B924:B925)</f>
        <v>1148367.0866071586</v>
      </c>
      <c r="C926" s="11">
        <f t="shared" si="277"/>
        <v>8494.7702296967891</v>
      </c>
    </row>
    <row r="927" spans="1:26" x14ac:dyDescent="0.2">
      <c r="A927" s="1" t="s">
        <v>2</v>
      </c>
      <c r="B927" s="128">
        <f t="shared" ref="B927" si="295">B926+C926+B924</f>
        <v>1161481.8691738418</v>
      </c>
    </row>
    <row r="928" spans="1:26" x14ac:dyDescent="0.2">
      <c r="C928" s="11">
        <f t="shared" si="279"/>
        <v>8591.783689779104</v>
      </c>
    </row>
    <row r="929" spans="1:3" x14ac:dyDescent="0.2">
      <c r="A929" s="1" t="s">
        <v>3</v>
      </c>
      <c r="B929" s="11">
        <f t="shared" si="280"/>
        <v>1174693.6652006072</v>
      </c>
    </row>
    <row r="930" spans="1:3" x14ac:dyDescent="0.2">
      <c r="C930" s="11">
        <f t="shared" si="281"/>
        <v>8689.5147836757242</v>
      </c>
    </row>
    <row r="931" spans="1:3" x14ac:dyDescent="0.2">
      <c r="A931" s="1" t="s">
        <v>0</v>
      </c>
    </row>
    <row r="932" spans="1:3" x14ac:dyDescent="0.2">
      <c r="B932" s="11">
        <f t="shared" si="282"/>
        <v>1188003.1923212693</v>
      </c>
      <c r="C932" s="11">
        <f t="shared" si="283"/>
        <v>8787.9688199107604</v>
      </c>
    </row>
    <row r="933" spans="1:3" x14ac:dyDescent="0.2">
      <c r="B933" s="11"/>
      <c r="C933" s="11"/>
    </row>
    <row r="934" spans="1:3" x14ac:dyDescent="0.2">
      <c r="A934" s="1" t="s">
        <v>20</v>
      </c>
      <c r="C934" s="11">
        <f t="shared" ref="C934" si="296">SUM(C926:C932)</f>
        <v>34564.037523062376</v>
      </c>
    </row>
    <row r="935" spans="1:3" x14ac:dyDescent="0.2">
      <c r="A935" s="1" t="s">
        <v>99</v>
      </c>
    </row>
    <row r="936" spans="1:3" x14ac:dyDescent="0.2">
      <c r="A936" s="1" t="s">
        <v>20</v>
      </c>
      <c r="B936" s="128"/>
      <c r="C936" s="128">
        <f t="shared" ref="C936" si="297">SUM(C913,C934)</f>
        <v>603451.3701088652</v>
      </c>
    </row>
    <row r="937" spans="1:3" x14ac:dyDescent="0.2">
      <c r="A937" s="1" t="s">
        <v>32</v>
      </c>
    </row>
    <row r="938" spans="1:3" x14ac:dyDescent="0.2">
      <c r="A938" s="1" t="s">
        <v>20</v>
      </c>
      <c r="B938" s="128"/>
      <c r="C938" s="128">
        <f t="shared" ref="C938" si="298">SUM(C915,C936)</f>
        <v>7764892.4043863928</v>
      </c>
    </row>
    <row r="939" spans="1:3" x14ac:dyDescent="0.2">
      <c r="A939" s="1" t="s">
        <v>28</v>
      </c>
    </row>
    <row r="945" spans="2:3" x14ac:dyDescent="0.2">
      <c r="B945" s="203"/>
      <c r="C945" s="203"/>
    </row>
    <row r="946" spans="2:3" x14ac:dyDescent="0.2">
      <c r="B946" s="11"/>
      <c r="C946" s="201"/>
    </row>
    <row r="947" spans="2:3" x14ac:dyDescent="0.2">
      <c r="B947" s="11"/>
    </row>
    <row r="948" spans="2:3" x14ac:dyDescent="0.2">
      <c r="B948" s="128"/>
    </row>
    <row r="949" spans="2:3" x14ac:dyDescent="0.2">
      <c r="B949" s="11"/>
      <c r="C949" s="11"/>
    </row>
    <row r="950" spans="2:3" x14ac:dyDescent="0.2">
      <c r="B950" s="128"/>
    </row>
    <row r="951" spans="2:3" x14ac:dyDescent="0.2">
      <c r="C951" s="11"/>
    </row>
    <row r="952" spans="2:3" x14ac:dyDescent="0.2">
      <c r="B952" s="11"/>
    </row>
    <row r="953" spans="2:3" x14ac:dyDescent="0.2">
      <c r="C953" s="11"/>
    </row>
    <row r="955" spans="2:3" x14ac:dyDescent="0.2">
      <c r="B955" s="11"/>
      <c r="C955" s="11"/>
    </row>
    <row r="956" spans="2:3" x14ac:dyDescent="0.2">
      <c r="B956" s="11"/>
      <c r="C956" s="11"/>
    </row>
    <row r="957" spans="2:3" x14ac:dyDescent="0.2">
      <c r="C957" s="11"/>
    </row>
    <row r="959" spans="2:3" x14ac:dyDescent="0.2">
      <c r="B959" s="128"/>
      <c r="C959" s="128"/>
    </row>
    <row r="961" spans="2:3" x14ac:dyDescent="0.2">
      <c r="B961" s="128"/>
      <c r="C961" s="128"/>
    </row>
    <row r="968" spans="2:3" x14ac:dyDescent="0.2">
      <c r="B968" s="203"/>
      <c r="C968" s="203"/>
    </row>
    <row r="969" spans="2:3" x14ac:dyDescent="0.2">
      <c r="B969" s="11"/>
      <c r="C969" s="201"/>
    </row>
    <row r="970" spans="2:3" x14ac:dyDescent="0.2">
      <c r="B970" s="11"/>
    </row>
    <row r="971" spans="2:3" x14ac:dyDescent="0.2">
      <c r="B971" s="128"/>
    </row>
    <row r="972" spans="2:3" x14ac:dyDescent="0.2">
      <c r="B972" s="11"/>
      <c r="C972" s="11"/>
    </row>
    <row r="973" spans="2:3" x14ac:dyDescent="0.2">
      <c r="B973" s="128"/>
    </row>
    <row r="974" spans="2:3" x14ac:dyDescent="0.2">
      <c r="C974" s="11"/>
    </row>
    <row r="975" spans="2:3" x14ac:dyDescent="0.2">
      <c r="B975" s="11"/>
    </row>
    <row r="976" spans="2:3" x14ac:dyDescent="0.2">
      <c r="C976" s="11"/>
    </row>
    <row r="978" spans="2:3" x14ac:dyDescent="0.2">
      <c r="B978" s="11"/>
      <c r="C978" s="11"/>
    </row>
    <row r="979" spans="2:3" x14ac:dyDescent="0.2">
      <c r="B979" s="11"/>
      <c r="C979" s="11"/>
    </row>
    <row r="980" spans="2:3" x14ac:dyDescent="0.2">
      <c r="C980" s="11"/>
    </row>
    <row r="982" spans="2:3" x14ac:dyDescent="0.2">
      <c r="B982" s="128"/>
      <c r="C982" s="128"/>
    </row>
    <row r="984" spans="2:3" x14ac:dyDescent="0.2">
      <c r="B984" s="128"/>
      <c r="C984" s="128"/>
    </row>
    <row r="991" spans="2:3" x14ac:dyDescent="0.2">
      <c r="B991" s="203"/>
      <c r="C991" s="203"/>
    </row>
    <row r="992" spans="2:3" x14ac:dyDescent="0.2">
      <c r="B992" s="11"/>
      <c r="C992" s="201"/>
    </row>
    <row r="993" spans="2:3" x14ac:dyDescent="0.2">
      <c r="B993" s="11"/>
    </row>
    <row r="994" spans="2:3" x14ac:dyDescent="0.2">
      <c r="B994" s="128"/>
    </row>
    <row r="995" spans="2:3" x14ac:dyDescent="0.2">
      <c r="B995" s="11"/>
      <c r="C995" s="11"/>
    </row>
    <row r="996" spans="2:3" x14ac:dyDescent="0.2">
      <c r="B996" s="128"/>
    </row>
    <row r="997" spans="2:3" x14ac:dyDescent="0.2">
      <c r="C997" s="11"/>
    </row>
    <row r="998" spans="2:3" x14ac:dyDescent="0.2">
      <c r="B998" s="11"/>
    </row>
    <row r="999" spans="2:3" x14ac:dyDescent="0.2">
      <c r="C999" s="11"/>
    </row>
    <row r="1001" spans="2:3" x14ac:dyDescent="0.2">
      <c r="B1001" s="11"/>
      <c r="C1001" s="11"/>
    </row>
    <row r="1002" spans="2:3" x14ac:dyDescent="0.2">
      <c r="B1002" s="11"/>
      <c r="C1002" s="11"/>
    </row>
    <row r="1003" spans="2:3" x14ac:dyDescent="0.2">
      <c r="C1003" s="11"/>
    </row>
    <row r="1005" spans="2:3" x14ac:dyDescent="0.2">
      <c r="B1005" s="128"/>
      <c r="C1005" s="128"/>
    </row>
    <row r="1007" spans="2:3" x14ac:dyDescent="0.2">
      <c r="B1007" s="128"/>
      <c r="C1007" s="128"/>
    </row>
    <row r="1014" spans="2:3" x14ac:dyDescent="0.2">
      <c r="B1014" s="203"/>
      <c r="C1014" s="203"/>
    </row>
    <row r="1015" spans="2:3" x14ac:dyDescent="0.2">
      <c r="B1015" s="11"/>
      <c r="C1015" s="201"/>
    </row>
    <row r="1016" spans="2:3" x14ac:dyDescent="0.2">
      <c r="B1016" s="11"/>
    </row>
    <row r="1017" spans="2:3" x14ac:dyDescent="0.2">
      <c r="B1017" s="128"/>
    </row>
    <row r="1018" spans="2:3" x14ac:dyDescent="0.2">
      <c r="B1018" s="11"/>
      <c r="C1018" s="11"/>
    </row>
    <row r="1019" spans="2:3" x14ac:dyDescent="0.2">
      <c r="B1019" s="128"/>
    </row>
    <row r="1020" spans="2:3" x14ac:dyDescent="0.2">
      <c r="C1020" s="11"/>
    </row>
    <row r="1021" spans="2:3" x14ac:dyDescent="0.2">
      <c r="B1021" s="11"/>
    </row>
    <row r="1022" spans="2:3" x14ac:dyDescent="0.2">
      <c r="C1022" s="11"/>
    </row>
    <row r="1024" spans="2:3" x14ac:dyDescent="0.2">
      <c r="B1024" s="11"/>
      <c r="C1024" s="11"/>
    </row>
    <row r="1025" spans="2:3" x14ac:dyDescent="0.2">
      <c r="B1025" s="11"/>
      <c r="C1025" s="11"/>
    </row>
    <row r="1026" spans="2:3" x14ac:dyDescent="0.2">
      <c r="C1026" s="11"/>
    </row>
    <row r="1028" spans="2:3" x14ac:dyDescent="0.2">
      <c r="B1028" s="128"/>
      <c r="C1028" s="128"/>
    </row>
    <row r="1030" spans="2:3" x14ac:dyDescent="0.2">
      <c r="B1030" s="128"/>
      <c r="C1030" s="128"/>
    </row>
    <row r="1037" spans="2:3" x14ac:dyDescent="0.2">
      <c r="B1037" s="203"/>
      <c r="C1037" s="203"/>
    </row>
    <row r="1038" spans="2:3" x14ac:dyDescent="0.2">
      <c r="B1038" s="11"/>
      <c r="C1038" s="201"/>
    </row>
    <row r="1039" spans="2:3" x14ac:dyDescent="0.2">
      <c r="B1039" s="11"/>
    </row>
    <row r="1040" spans="2:3" x14ac:dyDescent="0.2">
      <c r="B1040" s="128"/>
    </row>
    <row r="1041" spans="2:3" x14ac:dyDescent="0.2">
      <c r="B1041" s="11"/>
      <c r="C1041" s="11"/>
    </row>
    <row r="1042" spans="2:3" x14ac:dyDescent="0.2">
      <c r="B1042" s="128"/>
    </row>
    <row r="1043" spans="2:3" x14ac:dyDescent="0.2">
      <c r="C1043" s="11"/>
    </row>
    <row r="1044" spans="2:3" x14ac:dyDescent="0.2">
      <c r="B1044" s="11"/>
    </row>
    <row r="1045" spans="2:3" x14ac:dyDescent="0.2">
      <c r="C1045" s="11"/>
    </row>
    <row r="1047" spans="2:3" x14ac:dyDescent="0.2">
      <c r="B1047" s="11"/>
      <c r="C1047" s="11"/>
    </row>
    <row r="1048" spans="2:3" x14ac:dyDescent="0.2">
      <c r="B1048" s="11"/>
      <c r="C1048" s="11"/>
    </row>
    <row r="1049" spans="2:3" x14ac:dyDescent="0.2">
      <c r="C1049" s="11"/>
    </row>
    <row r="1051" spans="2:3" x14ac:dyDescent="0.2">
      <c r="B1051" s="128"/>
      <c r="C1051" s="128"/>
    </row>
    <row r="1053" spans="2:3" x14ac:dyDescent="0.2">
      <c r="B1053" s="128"/>
      <c r="C1053" s="128"/>
    </row>
    <row r="1060" spans="2:3" x14ac:dyDescent="0.2">
      <c r="B1060" s="203"/>
      <c r="C1060" s="203"/>
    </row>
    <row r="1061" spans="2:3" x14ac:dyDescent="0.2">
      <c r="B1061" s="11"/>
      <c r="C1061" s="201"/>
    </row>
    <row r="1062" spans="2:3" x14ac:dyDescent="0.2">
      <c r="B1062" s="11"/>
    </row>
    <row r="1063" spans="2:3" x14ac:dyDescent="0.2">
      <c r="B1063" s="128"/>
    </row>
    <row r="1064" spans="2:3" x14ac:dyDescent="0.2">
      <c r="B1064" s="11"/>
      <c r="C1064" s="11"/>
    </row>
    <row r="1065" spans="2:3" x14ac:dyDescent="0.2">
      <c r="B1065" s="128"/>
    </row>
    <row r="1066" spans="2:3" x14ac:dyDescent="0.2">
      <c r="C1066" s="11"/>
    </row>
    <row r="1067" spans="2:3" x14ac:dyDescent="0.2">
      <c r="B1067" s="11"/>
    </row>
    <row r="1068" spans="2:3" x14ac:dyDescent="0.2">
      <c r="C1068" s="11"/>
    </row>
    <row r="1070" spans="2:3" x14ac:dyDescent="0.2">
      <c r="B1070" s="11"/>
      <c r="C1070" s="11"/>
    </row>
    <row r="1071" spans="2:3" x14ac:dyDescent="0.2">
      <c r="B1071" s="11"/>
      <c r="C1071" s="11"/>
    </row>
    <row r="1072" spans="2:3" x14ac:dyDescent="0.2">
      <c r="C1072" s="11"/>
    </row>
    <row r="1074" spans="2:3" x14ac:dyDescent="0.2">
      <c r="B1074" s="128"/>
      <c r="C1074" s="128"/>
    </row>
    <row r="1076" spans="2:3" x14ac:dyDescent="0.2">
      <c r="B1076" s="128"/>
      <c r="C1076" s="128"/>
    </row>
    <row r="1083" spans="2:3" x14ac:dyDescent="0.2">
      <c r="B1083" s="203"/>
      <c r="C1083" s="203"/>
    </row>
    <row r="1084" spans="2:3" x14ac:dyDescent="0.2">
      <c r="B1084" s="11"/>
      <c r="C1084" s="201"/>
    </row>
    <row r="1085" spans="2:3" x14ac:dyDescent="0.2">
      <c r="B1085" s="11"/>
    </row>
    <row r="1086" spans="2:3" x14ac:dyDescent="0.2">
      <c r="B1086" s="128"/>
    </row>
    <row r="1087" spans="2:3" x14ac:dyDescent="0.2">
      <c r="B1087" s="11"/>
      <c r="C1087" s="11"/>
    </row>
    <row r="1088" spans="2:3" x14ac:dyDescent="0.2">
      <c r="B1088" s="128"/>
    </row>
    <row r="1089" spans="2:3" x14ac:dyDescent="0.2">
      <c r="C1089" s="11"/>
    </row>
    <row r="1090" spans="2:3" x14ac:dyDescent="0.2">
      <c r="B1090" s="11"/>
    </row>
    <row r="1091" spans="2:3" x14ac:dyDescent="0.2">
      <c r="C1091" s="11"/>
    </row>
    <row r="1093" spans="2:3" x14ac:dyDescent="0.2">
      <c r="B1093" s="11"/>
      <c r="C1093" s="11"/>
    </row>
    <row r="1094" spans="2:3" x14ac:dyDescent="0.2">
      <c r="B1094" s="11"/>
      <c r="C1094" s="11"/>
    </row>
    <row r="1095" spans="2:3" x14ac:dyDescent="0.2">
      <c r="C1095" s="11"/>
    </row>
    <row r="1097" spans="2:3" x14ac:dyDescent="0.2">
      <c r="B1097" s="128"/>
      <c r="C1097" s="128"/>
    </row>
    <row r="1099" spans="2:3" x14ac:dyDescent="0.2">
      <c r="B1099" s="128"/>
      <c r="C1099" s="128"/>
    </row>
    <row r="1106" spans="2:3" x14ac:dyDescent="0.2">
      <c r="B1106" s="203"/>
      <c r="C1106" s="203"/>
    </row>
    <row r="1107" spans="2:3" x14ac:dyDescent="0.2">
      <c r="B1107" s="11"/>
      <c r="C1107" s="201"/>
    </row>
    <row r="1108" spans="2:3" x14ac:dyDescent="0.2">
      <c r="B1108" s="11"/>
    </row>
    <row r="1109" spans="2:3" x14ac:dyDescent="0.2">
      <c r="B1109" s="128"/>
    </row>
    <row r="1110" spans="2:3" x14ac:dyDescent="0.2">
      <c r="B1110" s="11"/>
      <c r="C1110" s="11"/>
    </row>
    <row r="1111" spans="2:3" x14ac:dyDescent="0.2">
      <c r="B1111" s="128"/>
    </row>
    <row r="1112" spans="2:3" x14ac:dyDescent="0.2">
      <c r="C1112" s="11"/>
    </row>
    <row r="1113" spans="2:3" x14ac:dyDescent="0.2">
      <c r="B1113" s="11"/>
    </row>
    <row r="1114" spans="2:3" x14ac:dyDescent="0.2">
      <c r="C1114" s="11"/>
    </row>
    <row r="1116" spans="2:3" x14ac:dyDescent="0.2">
      <c r="B1116" s="11"/>
      <c r="C1116" s="11"/>
    </row>
    <row r="1117" spans="2:3" x14ac:dyDescent="0.2">
      <c r="B1117" s="11"/>
      <c r="C1117" s="11"/>
    </row>
    <row r="1118" spans="2:3" x14ac:dyDescent="0.2">
      <c r="C1118" s="11"/>
    </row>
    <row r="1120" spans="2:3" x14ac:dyDescent="0.2">
      <c r="B1120" s="128"/>
      <c r="C1120" s="128"/>
    </row>
    <row r="1122" spans="2:3" x14ac:dyDescent="0.2">
      <c r="B1122" s="128"/>
      <c r="C1122" s="128"/>
    </row>
    <row r="1129" spans="2:3" x14ac:dyDescent="0.2">
      <c r="B1129" s="203"/>
      <c r="C1129" s="203"/>
    </row>
    <row r="1130" spans="2:3" x14ac:dyDescent="0.2">
      <c r="B1130" s="11"/>
      <c r="C1130" s="201"/>
    </row>
    <row r="1131" spans="2:3" x14ac:dyDescent="0.2">
      <c r="B1131" s="11"/>
    </row>
    <row r="1132" spans="2:3" x14ac:dyDescent="0.2">
      <c r="B1132" s="128"/>
    </row>
    <row r="1133" spans="2:3" x14ac:dyDescent="0.2">
      <c r="B1133" s="11"/>
      <c r="C1133" s="11"/>
    </row>
    <row r="1134" spans="2:3" x14ac:dyDescent="0.2">
      <c r="B1134" s="128"/>
    </row>
    <row r="1135" spans="2:3" x14ac:dyDescent="0.2">
      <c r="C1135" s="11"/>
    </row>
    <row r="1136" spans="2:3" x14ac:dyDescent="0.2">
      <c r="B1136" s="11"/>
    </row>
    <row r="1137" spans="2:3" x14ac:dyDescent="0.2">
      <c r="C1137" s="11"/>
    </row>
    <row r="1139" spans="2:3" x14ac:dyDescent="0.2">
      <c r="B1139" s="11"/>
      <c r="C1139" s="11"/>
    </row>
    <row r="1140" spans="2:3" x14ac:dyDescent="0.2">
      <c r="B1140" s="11"/>
      <c r="C1140" s="11"/>
    </row>
    <row r="1141" spans="2:3" x14ac:dyDescent="0.2">
      <c r="C1141" s="11"/>
    </row>
    <row r="1143" spans="2:3" x14ac:dyDescent="0.2">
      <c r="B1143" s="128"/>
      <c r="C1143" s="128"/>
    </row>
    <row r="1145" spans="2:3" x14ac:dyDescent="0.2">
      <c r="B1145" s="128"/>
      <c r="C1145" s="128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5"/>
  <sheetViews>
    <sheetView windowProtection="1" workbookViewId="0">
      <selection sqref="A1:XFD1048576"/>
    </sheetView>
  </sheetViews>
  <sheetFormatPr defaultRowHeight="14.25" x14ac:dyDescent="0.2"/>
  <cols>
    <col min="1" max="1" width="12.25" style="1" customWidth="1"/>
    <col min="2" max="2" width="18.25" style="1" customWidth="1"/>
    <col min="3" max="3" width="18.875" style="1" customWidth="1"/>
    <col min="4" max="5" width="9" style="1"/>
    <col min="6" max="6" width="16.875" style="1" customWidth="1"/>
    <col min="7" max="7" width="17" style="1" customWidth="1"/>
    <col min="8" max="8" width="15.875" style="1" customWidth="1"/>
    <col min="9" max="9" width="15.125" style="1" customWidth="1"/>
    <col min="10" max="10" width="14.25" style="1" bestFit="1" customWidth="1"/>
    <col min="11" max="11" width="13.5" style="1" customWidth="1"/>
    <col min="12" max="12" width="14.25" style="1" customWidth="1"/>
    <col min="13" max="17" width="13" style="1" customWidth="1"/>
    <col min="18" max="18" width="13.5" style="1" customWidth="1"/>
    <col min="19" max="22" width="9" style="1"/>
    <col min="23" max="23" width="13.25" style="1" customWidth="1"/>
    <col min="24" max="24" width="13.875" style="1" customWidth="1"/>
    <col min="25" max="25" width="12.75" style="1" customWidth="1"/>
    <col min="26" max="16384" width="9" style="1"/>
  </cols>
  <sheetData>
    <row r="1" spans="1:25" x14ac:dyDescent="0.2">
      <c r="A1" s="1" t="s">
        <v>29</v>
      </c>
    </row>
    <row r="2" spans="1:25" x14ac:dyDescent="0.2">
      <c r="A2" s="1" t="s">
        <v>33</v>
      </c>
    </row>
    <row r="3" spans="1:25" x14ac:dyDescent="0.2">
      <c r="A3" s="1" t="s">
        <v>34</v>
      </c>
      <c r="S3" s="201"/>
    </row>
    <row r="4" spans="1:25" x14ac:dyDescent="0.2">
      <c r="G4" s="1" t="s">
        <v>102</v>
      </c>
      <c r="S4" s="128"/>
    </row>
    <row r="5" spans="1:25" x14ac:dyDescent="0.2">
      <c r="A5" s="211" t="s">
        <v>16</v>
      </c>
      <c r="B5" s="211"/>
      <c r="C5" s="211"/>
      <c r="D5" s="211"/>
      <c r="F5" s="1" t="s">
        <v>103</v>
      </c>
      <c r="G5" s="1" t="s">
        <v>101</v>
      </c>
      <c r="S5" s="128"/>
      <c r="W5" s="1" t="s">
        <v>119</v>
      </c>
    </row>
    <row r="6" spans="1:25" x14ac:dyDescent="0.2">
      <c r="A6" s="211" t="s">
        <v>114</v>
      </c>
      <c r="B6" s="211"/>
      <c r="C6" s="212">
        <f>$C$10</f>
        <v>5609.58904109589</v>
      </c>
      <c r="D6" s="211" t="s">
        <v>115</v>
      </c>
      <c r="F6" s="1">
        <v>10</v>
      </c>
      <c r="G6" s="128">
        <f>F6*C19</f>
        <v>224383.56164383559</v>
      </c>
      <c r="K6" s="1" t="s">
        <v>113</v>
      </c>
      <c r="M6" s="11">
        <v>4900</v>
      </c>
      <c r="N6" s="128">
        <f>12*M6</f>
        <v>58800</v>
      </c>
      <c r="O6" s="11">
        <v>4600</v>
      </c>
      <c r="P6" s="128">
        <f>12*O6</f>
        <v>55200</v>
      </c>
      <c r="S6" s="128"/>
      <c r="W6" s="1" t="s">
        <v>27</v>
      </c>
      <c r="X6" s="1" t="s">
        <v>100</v>
      </c>
    </row>
    <row r="7" spans="1:25" x14ac:dyDescent="0.2">
      <c r="A7" s="211"/>
      <c r="B7" s="211"/>
      <c r="C7" s="211"/>
      <c r="D7" s="211"/>
      <c r="W7" s="1" t="s">
        <v>118</v>
      </c>
    </row>
    <row r="8" spans="1:25" x14ac:dyDescent="0.2">
      <c r="A8" s="211"/>
      <c r="B8" s="213" t="s">
        <v>18</v>
      </c>
      <c r="C8" s="213" t="s">
        <v>19</v>
      </c>
      <c r="D8" s="211"/>
      <c r="E8" s="1" t="s">
        <v>109</v>
      </c>
      <c r="G8" s="1" t="s">
        <v>105</v>
      </c>
    </row>
    <row r="9" spans="1:25" x14ac:dyDescent="0.2">
      <c r="A9" s="211" t="s">
        <v>0</v>
      </c>
      <c r="B9" s="214">
        <v>700000</v>
      </c>
      <c r="C9" s="215">
        <v>3.2500000000000001E-2</v>
      </c>
      <c r="D9" s="211"/>
      <c r="E9" s="1">
        <v>60</v>
      </c>
      <c r="F9" s="1" t="s">
        <v>110</v>
      </c>
      <c r="G9" s="1" t="s">
        <v>104</v>
      </c>
      <c r="H9" s="1" t="s">
        <v>106</v>
      </c>
      <c r="I9" s="1" t="s">
        <v>108</v>
      </c>
      <c r="J9" s="1" t="s">
        <v>107</v>
      </c>
      <c r="K9" s="1" t="s">
        <v>111</v>
      </c>
      <c r="L9" s="1" t="s">
        <v>112</v>
      </c>
      <c r="M9" s="1" t="s">
        <v>116</v>
      </c>
      <c r="N9" s="1" t="s">
        <v>117</v>
      </c>
      <c r="X9" s="203" t="s">
        <v>18</v>
      </c>
      <c r="Y9" s="203" t="s">
        <v>19</v>
      </c>
    </row>
    <row r="10" spans="1:25" x14ac:dyDescent="0.2">
      <c r="A10" s="211" t="s">
        <v>21</v>
      </c>
      <c r="B10" s="211"/>
      <c r="C10" s="214">
        <f>(B9*C9*90)/365</f>
        <v>5609.58904109589</v>
      </c>
      <c r="D10" s="211"/>
      <c r="E10" s="1">
        <f t="shared" ref="E10:E49" si="0">$E$9+F10</f>
        <v>61</v>
      </c>
      <c r="F10" s="1">
        <v>1</v>
      </c>
      <c r="G10" s="128">
        <f>C39</f>
        <v>733.07627705799882</v>
      </c>
      <c r="H10" s="128">
        <f>$C$19</f>
        <v>22438.35616438356</v>
      </c>
      <c r="I10" s="128">
        <f>SUM(G10:H10)</f>
        <v>23171.432441441561</v>
      </c>
      <c r="J10" s="128">
        <f>I10</f>
        <v>23171.432441441561</v>
      </c>
      <c r="K10" s="11">
        <f>(J10)/F10</f>
        <v>23171.432441441561</v>
      </c>
      <c r="L10" s="11">
        <f>J10/(12*F10)</f>
        <v>1930.9527034534633</v>
      </c>
      <c r="M10" s="204">
        <f t="shared" ref="M10:M49" si="1">M$6-$L10</f>
        <v>2969.0472965465369</v>
      </c>
      <c r="N10" s="128">
        <f>12*M10</f>
        <v>35628.567558558439</v>
      </c>
      <c r="O10" s="128">
        <f>O$6-L10</f>
        <v>2669.0472965465369</v>
      </c>
      <c r="P10" s="128">
        <f>12*O10</f>
        <v>32028.567558558443</v>
      </c>
      <c r="Q10" s="11">
        <f>SUM(N10,P10)</f>
        <v>67657.135117116879</v>
      </c>
      <c r="X10" s="11"/>
      <c r="Y10" s="201">
        <v>0.03</v>
      </c>
    </row>
    <row r="11" spans="1:25" x14ac:dyDescent="0.2">
      <c r="A11" s="211" t="s">
        <v>1</v>
      </c>
      <c r="B11" s="214">
        <f>$B$9</f>
        <v>700000</v>
      </c>
      <c r="C11" s="216"/>
      <c r="D11" s="211"/>
      <c r="E11" s="1">
        <f t="shared" si="0"/>
        <v>62</v>
      </c>
      <c r="F11" s="1">
        <v>2</v>
      </c>
      <c r="G11" s="128">
        <f>C60</f>
        <v>2330.5259374876509</v>
      </c>
      <c r="H11" s="128">
        <f t="shared" ref="H11:H49" si="2">$C$19</f>
        <v>22438.35616438356</v>
      </c>
      <c r="I11" s="128">
        <f>SUM(G11:H11)</f>
        <v>24768.882101871211</v>
      </c>
      <c r="J11" s="128">
        <f>J10+I11</f>
        <v>47940.314543312772</v>
      </c>
      <c r="K11" s="11">
        <f>(J11)/F11</f>
        <v>23970.157271656386</v>
      </c>
      <c r="L11" s="11">
        <f t="shared" ref="L11:L49" si="3">J11/(12*F11)</f>
        <v>1997.5131059713656</v>
      </c>
      <c r="M11" s="204">
        <f t="shared" si="1"/>
        <v>2902.4868940286342</v>
      </c>
      <c r="N11" s="128">
        <f t="shared" ref="N11:N49" si="4">12*M11</f>
        <v>34829.84272834361</v>
      </c>
      <c r="O11" s="128">
        <f t="shared" ref="O11:O49" si="5">O$6-L11</f>
        <v>2602.4868940286342</v>
      </c>
      <c r="P11" s="128">
        <f t="shared" ref="P11:P49" si="6">12*O11</f>
        <v>31229.84272834361</v>
      </c>
      <c r="Q11" s="11">
        <f t="shared" ref="Q11:Q49" si="7">SUM(N11,P11)</f>
        <v>66059.685456687221</v>
      </c>
      <c r="W11" s="1" t="s">
        <v>26</v>
      </c>
      <c r="X11" s="11">
        <f>M10*3</f>
        <v>8907.1418896396099</v>
      </c>
    </row>
    <row r="12" spans="1:25" x14ac:dyDescent="0.2">
      <c r="A12" s="211" t="s">
        <v>22</v>
      </c>
      <c r="B12" s="211"/>
      <c r="C12" s="214">
        <f>(B11*C9*90)/365</f>
        <v>5609.58904109589</v>
      </c>
      <c r="D12" s="211"/>
      <c r="E12" s="1">
        <f t="shared" si="0"/>
        <v>63</v>
      </c>
      <c r="F12" s="1">
        <v>3</v>
      </c>
      <c r="G12" s="128">
        <f>C83</f>
        <v>4082.0466292795049</v>
      </c>
      <c r="H12" s="128">
        <f t="shared" si="2"/>
        <v>22438.35616438356</v>
      </c>
      <c r="I12" s="128">
        <f t="shared" ref="I12:I49" si="8">SUM(G12:H12)</f>
        <v>26520.402793663066</v>
      </c>
      <c r="J12" s="128">
        <f>J11+I12</f>
        <v>74460.717336975838</v>
      </c>
      <c r="K12" s="11">
        <f t="shared" ref="K12:K49" si="9">(J12)/F12</f>
        <v>24820.239112325278</v>
      </c>
      <c r="L12" s="11">
        <f t="shared" si="3"/>
        <v>2068.35325936044</v>
      </c>
      <c r="M12" s="204">
        <f t="shared" si="1"/>
        <v>2831.64674063956</v>
      </c>
      <c r="N12" s="128">
        <f t="shared" si="4"/>
        <v>33979.760887674718</v>
      </c>
      <c r="O12" s="128">
        <f t="shared" si="5"/>
        <v>2531.64674063956</v>
      </c>
      <c r="P12" s="128">
        <f t="shared" si="6"/>
        <v>30379.760887674718</v>
      </c>
      <c r="Q12" s="11">
        <f t="shared" si="7"/>
        <v>64359.521775349436</v>
      </c>
      <c r="W12" s="1" t="s">
        <v>1</v>
      </c>
      <c r="Y12" s="11">
        <f>(X11*Y10*90)/365</f>
        <v>65.888446854868349</v>
      </c>
    </row>
    <row r="13" spans="1:25" x14ac:dyDescent="0.2">
      <c r="A13" s="211" t="s">
        <v>2</v>
      </c>
      <c r="B13" s="214">
        <f>$B$9</f>
        <v>700000</v>
      </c>
      <c r="C13" s="211"/>
      <c r="D13" s="211"/>
      <c r="E13" s="1">
        <f t="shared" si="0"/>
        <v>64</v>
      </c>
      <c r="F13" s="1">
        <v>4</v>
      </c>
      <c r="G13" s="128">
        <f>C106</f>
        <v>5885.9710335202526</v>
      </c>
      <c r="H13" s="128">
        <f t="shared" si="2"/>
        <v>22438.35616438356</v>
      </c>
      <c r="I13" s="128">
        <f t="shared" si="8"/>
        <v>28324.327197903811</v>
      </c>
      <c r="J13" s="128">
        <f t="shared" ref="J13:J49" si="10">J12+I13</f>
        <v>102785.04453487965</v>
      </c>
      <c r="K13" s="11">
        <f t="shared" si="9"/>
        <v>25696.261133719912</v>
      </c>
      <c r="L13" s="11">
        <f t="shared" si="3"/>
        <v>2141.3550944766594</v>
      </c>
      <c r="M13" s="204">
        <f t="shared" si="1"/>
        <v>2758.6449055233406</v>
      </c>
      <c r="N13" s="128">
        <f t="shared" si="4"/>
        <v>33103.738866280088</v>
      </c>
      <c r="O13" s="128">
        <f t="shared" si="5"/>
        <v>2458.6449055233406</v>
      </c>
      <c r="P13" s="128">
        <f t="shared" si="6"/>
        <v>29503.738866280088</v>
      </c>
      <c r="Q13" s="11">
        <f t="shared" si="7"/>
        <v>62607.477732560175</v>
      </c>
      <c r="X13" s="11">
        <f>X11*2+Y12</f>
        <v>17880.172226134087</v>
      </c>
    </row>
    <row r="14" spans="1:25" x14ac:dyDescent="0.2">
      <c r="A14" s="211" t="s">
        <v>23</v>
      </c>
      <c r="B14" s="211"/>
      <c r="C14" s="214">
        <f>(B13*C9*90)/365</f>
        <v>5609.58904109589</v>
      </c>
      <c r="D14" s="211"/>
      <c r="E14" s="1">
        <f t="shared" si="0"/>
        <v>65</v>
      </c>
      <c r="F14" s="1">
        <v>5</v>
      </c>
      <c r="G14" s="128">
        <f>C129</f>
        <v>7743.8670158316309</v>
      </c>
      <c r="H14" s="128">
        <f t="shared" si="2"/>
        <v>22438.35616438356</v>
      </c>
      <c r="I14" s="128">
        <f t="shared" si="8"/>
        <v>30182.223180215191</v>
      </c>
      <c r="J14" s="128">
        <f t="shared" si="10"/>
        <v>132967.26771509484</v>
      </c>
      <c r="K14" s="11">
        <f t="shared" si="9"/>
        <v>26593.453543018968</v>
      </c>
      <c r="L14" s="11">
        <f t="shared" si="3"/>
        <v>2216.121128584914</v>
      </c>
      <c r="M14" s="204">
        <f t="shared" si="1"/>
        <v>2683.878871415086</v>
      </c>
      <c r="N14" s="128">
        <f t="shared" si="4"/>
        <v>32206.546456981032</v>
      </c>
      <c r="O14" s="128">
        <f t="shared" si="5"/>
        <v>2383.878871415086</v>
      </c>
      <c r="P14" s="128">
        <f t="shared" si="6"/>
        <v>28606.546456981032</v>
      </c>
      <c r="Q14" s="11">
        <f t="shared" si="7"/>
        <v>60813.092913962064</v>
      </c>
      <c r="W14" s="1" t="s">
        <v>2</v>
      </c>
      <c r="X14" s="128"/>
      <c r="Y14" s="11">
        <f>(X13*Y10*90)/365</f>
        <v>132.26428770016997</v>
      </c>
    </row>
    <row r="15" spans="1:25" x14ac:dyDescent="0.2">
      <c r="A15" s="211" t="s">
        <v>3</v>
      </c>
      <c r="B15" s="214">
        <f>$B$9</f>
        <v>700000</v>
      </c>
      <c r="C15" s="211"/>
      <c r="D15" s="211"/>
      <c r="E15" s="1">
        <f t="shared" si="0"/>
        <v>66</v>
      </c>
      <c r="F15" s="1">
        <v>6</v>
      </c>
      <c r="G15" s="128">
        <f>C152</f>
        <v>9657.3493507754738</v>
      </c>
      <c r="H15" s="128">
        <f t="shared" si="2"/>
        <v>22438.35616438356</v>
      </c>
      <c r="I15" s="128">
        <f t="shared" si="8"/>
        <v>32095.705515159032</v>
      </c>
      <c r="J15" s="128">
        <f t="shared" si="10"/>
        <v>165062.97323025388</v>
      </c>
      <c r="K15" s="11">
        <f t="shared" si="9"/>
        <v>27510.495538375646</v>
      </c>
      <c r="L15" s="11">
        <f t="shared" si="3"/>
        <v>2292.5412948646372</v>
      </c>
      <c r="M15" s="204">
        <f t="shared" si="1"/>
        <v>2607.4587051353628</v>
      </c>
      <c r="N15" s="128">
        <f t="shared" si="4"/>
        <v>31289.504461624354</v>
      </c>
      <c r="O15" s="128">
        <f t="shared" si="5"/>
        <v>2307.4587051353628</v>
      </c>
      <c r="P15" s="128">
        <f t="shared" si="6"/>
        <v>27689.504461624354</v>
      </c>
      <c r="Q15" s="11">
        <f t="shared" si="7"/>
        <v>58979.008923248708</v>
      </c>
      <c r="X15" s="11">
        <f>SUM(X13,Y14,X11)</f>
        <v>26919.578403473868</v>
      </c>
    </row>
    <row r="16" spans="1:25" x14ac:dyDescent="0.2">
      <c r="A16" s="211" t="s">
        <v>24</v>
      </c>
      <c r="B16" s="211"/>
      <c r="C16" s="214">
        <f>(B15*C9*90)/365</f>
        <v>5609.58904109589</v>
      </c>
      <c r="D16" s="211"/>
      <c r="E16" s="1">
        <f t="shared" si="0"/>
        <v>67</v>
      </c>
      <c r="F16" s="1">
        <v>7</v>
      </c>
      <c r="G16" s="128">
        <f>C175</f>
        <v>11628.081125321345</v>
      </c>
      <c r="H16" s="128">
        <f t="shared" si="2"/>
        <v>22438.35616438356</v>
      </c>
      <c r="I16" s="128">
        <f t="shared" si="8"/>
        <v>34066.437289704903</v>
      </c>
      <c r="J16" s="128">
        <f t="shared" si="10"/>
        <v>199129.41051995876</v>
      </c>
      <c r="K16" s="11">
        <f t="shared" si="9"/>
        <v>28447.058645708395</v>
      </c>
      <c r="L16" s="11">
        <f t="shared" si="3"/>
        <v>2370.5882204756995</v>
      </c>
      <c r="M16" s="204">
        <f t="shared" si="1"/>
        <v>2529.4117795243005</v>
      </c>
      <c r="N16" s="128">
        <f t="shared" si="4"/>
        <v>30352.941354291608</v>
      </c>
      <c r="O16" s="128">
        <f t="shared" si="5"/>
        <v>2229.4117795243005</v>
      </c>
      <c r="P16" s="128">
        <f t="shared" si="6"/>
        <v>26752.941354291608</v>
      </c>
      <c r="Q16" s="11">
        <f t="shared" si="7"/>
        <v>57105.882708583216</v>
      </c>
      <c r="W16" s="1" t="s">
        <v>3</v>
      </c>
      <c r="X16" s="128"/>
      <c r="Y16" s="11">
        <f>(X15*Y10*90)/365</f>
        <v>199.13112791610806</v>
      </c>
    </row>
    <row r="17" spans="1:25" x14ac:dyDescent="0.2">
      <c r="A17" s="211"/>
      <c r="B17" s="214">
        <f>$B$9</f>
        <v>700000</v>
      </c>
      <c r="C17" s="211"/>
      <c r="D17" s="211"/>
      <c r="E17" s="1">
        <f t="shared" si="0"/>
        <v>68</v>
      </c>
      <c r="F17" s="1">
        <v>8</v>
      </c>
      <c r="G17" s="128">
        <f>C198</f>
        <v>13657.775184304486</v>
      </c>
      <c r="H17" s="128">
        <f t="shared" si="2"/>
        <v>22438.35616438356</v>
      </c>
      <c r="I17" s="128">
        <f t="shared" si="8"/>
        <v>36096.131348688046</v>
      </c>
      <c r="J17" s="128">
        <f t="shared" si="10"/>
        <v>235225.5418686468</v>
      </c>
      <c r="K17" s="11">
        <f t="shared" si="9"/>
        <v>29403.19273358085</v>
      </c>
      <c r="L17" s="11">
        <f t="shared" si="3"/>
        <v>2450.2660611317374</v>
      </c>
      <c r="M17" s="204">
        <f t="shared" si="1"/>
        <v>2449.7339388682626</v>
      </c>
      <c r="N17" s="128">
        <f t="shared" si="4"/>
        <v>29396.80726641915</v>
      </c>
      <c r="O17" s="128">
        <f t="shared" si="5"/>
        <v>2149.7339388682626</v>
      </c>
      <c r="P17" s="128">
        <f t="shared" si="6"/>
        <v>25796.80726641915</v>
      </c>
      <c r="Q17" s="11">
        <f t="shared" si="7"/>
        <v>55193.614532838299</v>
      </c>
      <c r="X17" s="11">
        <f>SUM(X15,Y16,X11)</f>
        <v>36025.851421029583</v>
      </c>
    </row>
    <row r="18" spans="1:25" x14ac:dyDescent="0.2">
      <c r="A18" s="211"/>
      <c r="B18" s="211"/>
      <c r="C18" s="211"/>
      <c r="D18" s="211"/>
      <c r="E18" s="1">
        <f t="shared" si="0"/>
        <v>69</v>
      </c>
      <c r="F18" s="1">
        <v>9</v>
      </c>
      <c r="G18" s="128">
        <f>C221</f>
        <v>15748.19561913042</v>
      </c>
      <c r="H18" s="128">
        <f t="shared" si="2"/>
        <v>22438.35616438356</v>
      </c>
      <c r="I18" s="128">
        <f t="shared" si="8"/>
        <v>38186.551783513976</v>
      </c>
      <c r="J18" s="128">
        <f t="shared" si="10"/>
        <v>273412.09365216078</v>
      </c>
      <c r="K18" s="11">
        <f t="shared" si="9"/>
        <v>30379.121516906755</v>
      </c>
      <c r="L18" s="11">
        <f t="shared" si="3"/>
        <v>2531.5934597422292</v>
      </c>
      <c r="M18" s="204">
        <f t="shared" si="1"/>
        <v>2368.4065402577708</v>
      </c>
      <c r="N18" s="128">
        <f t="shared" si="4"/>
        <v>28420.878483093249</v>
      </c>
      <c r="O18" s="128">
        <f t="shared" si="5"/>
        <v>2068.4065402577708</v>
      </c>
      <c r="P18" s="128">
        <f t="shared" si="6"/>
        <v>24820.878483093249</v>
      </c>
      <c r="Q18" s="11">
        <f t="shared" si="7"/>
        <v>53241.756966186498</v>
      </c>
      <c r="W18" s="1" t="s">
        <v>0</v>
      </c>
      <c r="X18" s="128"/>
      <c r="Y18" s="11">
        <f>(X17*Y10*90)/365</f>
        <v>266.49259955282156</v>
      </c>
    </row>
    <row r="19" spans="1:25" x14ac:dyDescent="0.2">
      <c r="A19" s="211" t="s">
        <v>20</v>
      </c>
      <c r="B19" s="211"/>
      <c r="C19" s="216">
        <f>SUM(C10,C12,C14,C16)</f>
        <v>22438.35616438356</v>
      </c>
      <c r="D19" s="211"/>
      <c r="E19" s="1">
        <f t="shared" si="0"/>
        <v>70</v>
      </c>
      <c r="F19" s="1">
        <v>10</v>
      </c>
      <c r="G19" s="128">
        <f>C244</f>
        <v>17901.159301020045</v>
      </c>
      <c r="H19" s="128">
        <f t="shared" si="2"/>
        <v>22438.35616438356</v>
      </c>
      <c r="I19" s="128">
        <f t="shared" si="8"/>
        <v>40339.515465403601</v>
      </c>
      <c r="J19" s="128">
        <f t="shared" si="10"/>
        <v>313751.6091175644</v>
      </c>
      <c r="K19" s="11">
        <f>(J19)/F19</f>
        <v>31375.16091175644</v>
      </c>
      <c r="L19" s="11">
        <f t="shared" si="3"/>
        <v>2614.5967426463699</v>
      </c>
      <c r="M19" s="204">
        <f t="shared" si="1"/>
        <v>2285.4032573536301</v>
      </c>
      <c r="N19" s="128">
        <f t="shared" si="4"/>
        <v>27424.839088243563</v>
      </c>
      <c r="O19" s="128">
        <f t="shared" si="5"/>
        <v>1985.4032573536301</v>
      </c>
      <c r="P19" s="128">
        <f t="shared" si="6"/>
        <v>23824.839088243563</v>
      </c>
      <c r="Q19" s="11">
        <f t="shared" si="7"/>
        <v>51249.678176487127</v>
      </c>
      <c r="W19" s="1" t="s">
        <v>30</v>
      </c>
      <c r="X19" s="128">
        <f>X17+Y18</f>
        <v>36292.344020582408</v>
      </c>
      <c r="Y19" s="11"/>
    </row>
    <row r="20" spans="1:25" x14ac:dyDescent="0.2">
      <c r="A20" s="211" t="s">
        <v>25</v>
      </c>
      <c r="B20" s="211"/>
      <c r="C20" s="211"/>
      <c r="D20" s="211"/>
      <c r="E20" s="1">
        <f t="shared" si="0"/>
        <v>71</v>
      </c>
      <c r="F20" s="1">
        <v>11</v>
      </c>
      <c r="G20" s="128">
        <f>C267</f>
        <v>20118.537460127885</v>
      </c>
      <c r="H20" s="128">
        <f t="shared" si="2"/>
        <v>22438.35616438356</v>
      </c>
      <c r="I20" s="128">
        <f t="shared" si="8"/>
        <v>42556.893624511446</v>
      </c>
      <c r="J20" s="128">
        <f t="shared" si="10"/>
        <v>356308.50274207583</v>
      </c>
      <c r="K20" s="11">
        <f t="shared" si="9"/>
        <v>32391.682067461439</v>
      </c>
      <c r="L20" s="11">
        <f t="shared" si="3"/>
        <v>2699.3068389551199</v>
      </c>
      <c r="M20" s="204">
        <f t="shared" si="1"/>
        <v>2200.6931610448801</v>
      </c>
      <c r="N20" s="128">
        <f t="shared" si="4"/>
        <v>26408.317932538561</v>
      </c>
      <c r="O20" s="128">
        <f t="shared" si="5"/>
        <v>1900.6931610448801</v>
      </c>
      <c r="P20" s="128">
        <f t="shared" si="6"/>
        <v>22808.317932538561</v>
      </c>
      <c r="Q20" s="11">
        <f t="shared" si="7"/>
        <v>49216.635865077122</v>
      </c>
    </row>
    <row r="21" spans="1:25" x14ac:dyDescent="0.2">
      <c r="E21" s="1">
        <f t="shared" si="0"/>
        <v>72</v>
      </c>
      <c r="F21" s="1">
        <v>12</v>
      </c>
      <c r="G21" s="128">
        <f>C290</f>
        <v>22402.25731190592</v>
      </c>
      <c r="H21" s="128">
        <f t="shared" si="2"/>
        <v>22438.35616438356</v>
      </c>
      <c r="I21" s="128">
        <f t="shared" si="8"/>
        <v>44840.61347628948</v>
      </c>
      <c r="J21" s="128">
        <f t="shared" si="10"/>
        <v>401149.11621836532</v>
      </c>
      <c r="K21" s="11">
        <f t="shared" si="9"/>
        <v>33429.093018197113</v>
      </c>
      <c r="L21" s="11">
        <f>J21/(12*F21)</f>
        <v>2785.7577515164257</v>
      </c>
      <c r="M21" s="204">
        <f t="shared" si="1"/>
        <v>2114.2422484835743</v>
      </c>
      <c r="N21" s="128">
        <f t="shared" si="4"/>
        <v>25370.906981802891</v>
      </c>
      <c r="O21" s="128">
        <f t="shared" si="5"/>
        <v>1814.2422484835743</v>
      </c>
      <c r="P21" s="128">
        <f t="shared" si="6"/>
        <v>21770.906981802891</v>
      </c>
      <c r="Q21" s="11">
        <f t="shared" si="7"/>
        <v>47141.813963605782</v>
      </c>
      <c r="W21" s="1" t="s">
        <v>20</v>
      </c>
      <c r="Y21" s="11">
        <f>SUM(Y12:Y18)</f>
        <v>663.77646202396795</v>
      </c>
    </row>
    <row r="22" spans="1:25" x14ac:dyDescent="0.2">
      <c r="E22" s="1">
        <f t="shared" si="0"/>
        <v>73</v>
      </c>
      <c r="F22" s="1">
        <v>13</v>
      </c>
      <c r="G22" s="128">
        <f>C313</f>
        <v>24754.303732126595</v>
      </c>
      <c r="H22" s="128">
        <f t="shared" si="2"/>
        <v>22438.35616438356</v>
      </c>
      <c r="I22" s="128">
        <f t="shared" si="8"/>
        <v>47192.659896510158</v>
      </c>
      <c r="J22" s="128">
        <f t="shared" si="10"/>
        <v>448341.77611487545</v>
      </c>
      <c r="K22" s="11">
        <f>(J22)/F22</f>
        <v>34487.828931913493</v>
      </c>
      <c r="L22" s="11">
        <f t="shared" si="3"/>
        <v>2873.9857443261249</v>
      </c>
      <c r="M22" s="204">
        <f t="shared" si="1"/>
        <v>2026.0142556738751</v>
      </c>
      <c r="N22" s="128">
        <f t="shared" si="4"/>
        <v>24312.1710680865</v>
      </c>
      <c r="O22" s="128">
        <f t="shared" si="5"/>
        <v>1726.0142556738751</v>
      </c>
      <c r="P22" s="128">
        <f t="shared" si="6"/>
        <v>20712.1710680865</v>
      </c>
      <c r="Q22" s="11">
        <f t="shared" si="7"/>
        <v>45024.342136173</v>
      </c>
      <c r="W22" s="1" t="s">
        <v>27</v>
      </c>
    </row>
    <row r="23" spans="1:25" x14ac:dyDescent="0.2">
      <c r="E23" s="1">
        <f t="shared" si="0"/>
        <v>74</v>
      </c>
      <c r="F23" s="1">
        <v>14</v>
      </c>
      <c r="G23" s="128">
        <f>C336</f>
        <v>27176.720982020764</v>
      </c>
      <c r="H23" s="128">
        <f t="shared" si="2"/>
        <v>22438.35616438356</v>
      </c>
      <c r="I23" s="128">
        <f t="shared" si="8"/>
        <v>49615.077146404321</v>
      </c>
      <c r="J23" s="128">
        <f t="shared" si="10"/>
        <v>497956.85326127976</v>
      </c>
      <c r="K23" s="11">
        <f t="shared" si="9"/>
        <v>35568.34666151998</v>
      </c>
      <c r="L23" s="11">
        <f t="shared" si="3"/>
        <v>2964.0288884599986</v>
      </c>
      <c r="M23" s="204">
        <f t="shared" si="1"/>
        <v>1935.9711115400014</v>
      </c>
      <c r="N23" s="128">
        <f t="shared" si="4"/>
        <v>23231.653338480017</v>
      </c>
      <c r="O23" s="128">
        <f t="shared" si="5"/>
        <v>1635.9711115400014</v>
      </c>
      <c r="P23" s="128">
        <f t="shared" si="6"/>
        <v>19631.653338480017</v>
      </c>
      <c r="Q23" s="11">
        <f t="shared" si="7"/>
        <v>42863.306676960034</v>
      </c>
      <c r="W23" s="1" t="s">
        <v>20</v>
      </c>
      <c r="X23" s="128"/>
      <c r="Y23" s="128">
        <f>SUM(Y1,Y21)</f>
        <v>663.77646202396795</v>
      </c>
    </row>
    <row r="24" spans="1:25" x14ac:dyDescent="0.2">
      <c r="A24" s="1" t="s">
        <v>100</v>
      </c>
      <c r="B24" s="1" t="s">
        <v>100</v>
      </c>
      <c r="E24" s="1">
        <f t="shared" si="0"/>
        <v>75</v>
      </c>
      <c r="F24" s="1">
        <v>15</v>
      </c>
      <c r="G24" s="128">
        <f>C359</f>
        <v>29671.614485030059</v>
      </c>
      <c r="H24" s="128">
        <f t="shared" si="2"/>
        <v>22438.35616438356</v>
      </c>
      <c r="I24" s="128">
        <f t="shared" si="8"/>
        <v>52109.970649413619</v>
      </c>
      <c r="J24" s="128">
        <f t="shared" si="10"/>
        <v>550066.82391069341</v>
      </c>
      <c r="K24" s="11">
        <f t="shared" si="9"/>
        <v>36671.121594046228</v>
      </c>
      <c r="L24" s="11">
        <f t="shared" si="3"/>
        <v>3055.9267995038522</v>
      </c>
      <c r="M24" s="204">
        <f t="shared" si="1"/>
        <v>1844.0732004961478</v>
      </c>
      <c r="N24" s="128">
        <f t="shared" si="4"/>
        <v>22128.878405953772</v>
      </c>
      <c r="O24" s="128">
        <f t="shared" si="5"/>
        <v>1544.0732004961478</v>
      </c>
      <c r="P24" s="128">
        <f t="shared" si="6"/>
        <v>18528.878405953772</v>
      </c>
      <c r="Q24" s="11">
        <f t="shared" si="7"/>
        <v>40657.756811907544</v>
      </c>
      <c r="W24" s="1" t="s">
        <v>32</v>
      </c>
    </row>
    <row r="25" spans="1:25" x14ac:dyDescent="0.2">
      <c r="A25" s="1" t="s">
        <v>17</v>
      </c>
      <c r="E25" s="1">
        <f t="shared" si="0"/>
        <v>76</v>
      </c>
      <c r="F25" s="1">
        <v>16</v>
      </c>
      <c r="G25" s="128">
        <f>C382</f>
        <v>32241.152656717837</v>
      </c>
      <c r="H25" s="128">
        <f t="shared" si="2"/>
        <v>22438.35616438356</v>
      </c>
      <c r="I25" s="128">
        <f t="shared" si="8"/>
        <v>54679.508821101394</v>
      </c>
      <c r="J25" s="128">
        <f t="shared" si="10"/>
        <v>604746.3327317948</v>
      </c>
      <c r="K25" s="11">
        <f t="shared" si="9"/>
        <v>37796.645795737175</v>
      </c>
      <c r="L25" s="11">
        <f t="shared" si="3"/>
        <v>3149.7204829780981</v>
      </c>
      <c r="M25" s="204">
        <f t="shared" si="1"/>
        <v>1750.2795170219019</v>
      </c>
      <c r="N25" s="128">
        <f t="shared" si="4"/>
        <v>21003.354204262825</v>
      </c>
      <c r="O25" s="128">
        <f t="shared" si="5"/>
        <v>1450.2795170219019</v>
      </c>
      <c r="P25" s="128">
        <f t="shared" si="6"/>
        <v>17403.354204262825</v>
      </c>
      <c r="Q25" s="11">
        <f t="shared" si="7"/>
        <v>38406.70840852565</v>
      </c>
    </row>
    <row r="26" spans="1:25" x14ac:dyDescent="0.2">
      <c r="E26" s="1">
        <f t="shared" si="0"/>
        <v>77</v>
      </c>
      <c r="F26" s="1">
        <v>17</v>
      </c>
      <c r="G26" s="128">
        <f>C405</f>
        <v>34887.568789429191</v>
      </c>
      <c r="H26" s="128">
        <f t="shared" si="2"/>
        <v>22438.35616438356</v>
      </c>
      <c r="I26" s="128">
        <f t="shared" si="8"/>
        <v>57325.924953812748</v>
      </c>
      <c r="J26" s="128">
        <f t="shared" si="10"/>
        <v>662072.25768560753</v>
      </c>
      <c r="K26" s="11">
        <f t="shared" si="9"/>
        <v>38945.426922682796</v>
      </c>
      <c r="L26" s="11">
        <f t="shared" si="3"/>
        <v>3245.4522435568997</v>
      </c>
      <c r="M26" s="204">
        <f t="shared" si="1"/>
        <v>1654.5477564431003</v>
      </c>
      <c r="N26" s="128">
        <f t="shared" si="4"/>
        <v>19854.573077317204</v>
      </c>
      <c r="O26" s="128">
        <f t="shared" si="5"/>
        <v>1354.5477564431003</v>
      </c>
      <c r="P26" s="128">
        <f t="shared" si="6"/>
        <v>16254.573077317204</v>
      </c>
      <c r="Q26" s="11">
        <f t="shared" si="7"/>
        <v>36109.146154634407</v>
      </c>
    </row>
    <row r="27" spans="1:25" x14ac:dyDescent="0.2">
      <c r="B27" s="203" t="s">
        <v>18</v>
      </c>
      <c r="C27" s="203" t="s">
        <v>19</v>
      </c>
      <c r="E27" s="1">
        <f t="shared" si="0"/>
        <v>78</v>
      </c>
      <c r="F27" s="1">
        <v>18</v>
      </c>
      <c r="G27" s="128">
        <f>C428</f>
        <v>37613.162993338126</v>
      </c>
      <c r="H27" s="128">
        <f t="shared" si="2"/>
        <v>22438.35616438356</v>
      </c>
      <c r="I27" s="128">
        <f t="shared" si="8"/>
        <v>60051.51915772169</v>
      </c>
      <c r="J27" s="128">
        <f t="shared" si="10"/>
        <v>722123.77684332919</v>
      </c>
      <c r="K27" s="11">
        <f t="shared" si="9"/>
        <v>40117.987602407178</v>
      </c>
      <c r="L27" s="11">
        <f t="shared" si="3"/>
        <v>3343.1656335339317</v>
      </c>
      <c r="M27" s="204">
        <f t="shared" si="1"/>
        <v>1556.8343664660683</v>
      </c>
      <c r="N27" s="128">
        <f t="shared" si="4"/>
        <v>18682.012397592822</v>
      </c>
      <c r="O27" s="128">
        <f t="shared" si="5"/>
        <v>1256.8343664660683</v>
      </c>
      <c r="P27" s="128">
        <f t="shared" si="6"/>
        <v>15082.01239759282</v>
      </c>
      <c r="Q27" s="11">
        <f t="shared" si="7"/>
        <v>33764.024795185644</v>
      </c>
      <c r="W27" s="1" t="s">
        <v>4</v>
      </c>
      <c r="X27" s="1" t="s">
        <v>100</v>
      </c>
    </row>
    <row r="28" spans="1:25" x14ac:dyDescent="0.2">
      <c r="B28" s="11"/>
      <c r="C28" s="201">
        <v>0.03</v>
      </c>
      <c r="E28" s="1">
        <f t="shared" si="0"/>
        <v>79</v>
      </c>
      <c r="F28" s="1">
        <v>19</v>
      </c>
      <c r="G28" s="128">
        <f>C451</f>
        <v>40420.30419556878</v>
      </c>
      <c r="H28" s="128">
        <f t="shared" si="2"/>
        <v>22438.35616438356</v>
      </c>
      <c r="I28" s="128">
        <f t="shared" si="8"/>
        <v>62858.660359952337</v>
      </c>
      <c r="J28" s="128">
        <f t="shared" si="10"/>
        <v>784982.43720328156</v>
      </c>
      <c r="K28" s="11">
        <f t="shared" si="9"/>
        <v>41314.865115962188</v>
      </c>
      <c r="L28" s="11">
        <f t="shared" si="3"/>
        <v>3442.9054263301823</v>
      </c>
      <c r="M28" s="204">
        <f t="shared" si="1"/>
        <v>1457.0945736698177</v>
      </c>
      <c r="N28" s="128">
        <f t="shared" si="4"/>
        <v>17485.134884037812</v>
      </c>
      <c r="O28" s="128">
        <f t="shared" si="5"/>
        <v>1157.0945736698177</v>
      </c>
      <c r="P28" s="128">
        <f t="shared" si="6"/>
        <v>13885.134884037812</v>
      </c>
      <c r="Q28" s="11">
        <f t="shared" si="7"/>
        <v>31370.269768075625</v>
      </c>
      <c r="W28" s="1" t="s">
        <v>17</v>
      </c>
    </row>
    <row r="29" spans="1:25" x14ac:dyDescent="0.2">
      <c r="A29" s="1" t="s">
        <v>26</v>
      </c>
      <c r="B29" s="11">
        <f>ดอก!$M$6*3</f>
        <v>14052.90000000002</v>
      </c>
      <c r="E29" s="1">
        <f t="shared" si="0"/>
        <v>80</v>
      </c>
      <c r="F29" s="1">
        <v>20</v>
      </c>
      <c r="G29" s="128">
        <f>C474</f>
        <v>43311.432199128416</v>
      </c>
      <c r="H29" s="128">
        <f t="shared" si="2"/>
        <v>22438.35616438356</v>
      </c>
      <c r="I29" s="128">
        <f t="shared" si="8"/>
        <v>65749.78836351198</v>
      </c>
      <c r="J29" s="128">
        <f t="shared" si="10"/>
        <v>850732.22556679358</v>
      </c>
      <c r="K29" s="11">
        <f t="shared" si="9"/>
        <v>42536.611278339682</v>
      </c>
      <c r="L29" s="11">
        <f t="shared" si="3"/>
        <v>3544.7176065283065</v>
      </c>
      <c r="M29" s="204">
        <f t="shared" si="1"/>
        <v>1355.2823934716935</v>
      </c>
      <c r="N29" s="128">
        <f t="shared" si="4"/>
        <v>16263.388721660322</v>
      </c>
      <c r="O29" s="128">
        <f t="shared" si="5"/>
        <v>1055.2823934716935</v>
      </c>
      <c r="P29" s="128">
        <f t="shared" si="6"/>
        <v>12663.388721660322</v>
      </c>
      <c r="Q29" s="11">
        <f t="shared" si="7"/>
        <v>28926.777443320643</v>
      </c>
    </row>
    <row r="30" spans="1:25" x14ac:dyDescent="0.2">
      <c r="A30" s="1" t="s">
        <v>1</v>
      </c>
      <c r="B30" s="128"/>
      <c r="C30" s="11">
        <f>(B29*C28*90)/365</f>
        <v>103.95295890410974</v>
      </c>
      <c r="E30" s="1">
        <f t="shared" si="0"/>
        <v>81</v>
      </c>
      <c r="F30" s="1">
        <v>21</v>
      </c>
      <c r="G30" s="128">
        <f>C497</f>
        <v>46289.05980344156</v>
      </c>
      <c r="H30" s="128">
        <f t="shared" si="2"/>
        <v>22438.35616438356</v>
      </c>
      <c r="I30" s="128">
        <f t="shared" si="8"/>
        <v>68727.415967825116</v>
      </c>
      <c r="J30" s="128">
        <f t="shared" si="10"/>
        <v>919459.64153461868</v>
      </c>
      <c r="K30" s="11">
        <f t="shared" si="9"/>
        <v>43783.792454029463</v>
      </c>
      <c r="L30" s="11">
        <f t="shared" si="3"/>
        <v>3648.6493711691219</v>
      </c>
      <c r="M30" s="204">
        <f t="shared" si="1"/>
        <v>1251.3506288308781</v>
      </c>
      <c r="N30" s="128">
        <f t="shared" si="4"/>
        <v>15016.207545970537</v>
      </c>
      <c r="O30" s="128">
        <f t="shared" si="5"/>
        <v>951.35062883087812</v>
      </c>
      <c r="P30" s="128">
        <f t="shared" si="6"/>
        <v>11416.207545970537</v>
      </c>
      <c r="Q30" s="11">
        <f t="shared" si="7"/>
        <v>26432.415091941075</v>
      </c>
      <c r="X30" s="203" t="s">
        <v>18</v>
      </c>
      <c r="Y30" s="203" t="s">
        <v>19</v>
      </c>
    </row>
    <row r="31" spans="1:25" x14ac:dyDescent="0.2">
      <c r="B31" s="11">
        <f>SUM(B29:B30,$C30)</f>
        <v>14156.85295890413</v>
      </c>
      <c r="E31" s="1">
        <f t="shared" si="0"/>
        <v>82</v>
      </c>
      <c r="F31" s="1">
        <v>22</v>
      </c>
      <c r="G31" s="128">
        <f>C520</f>
        <v>49355.774988328281</v>
      </c>
      <c r="H31" s="128">
        <f t="shared" si="2"/>
        <v>22438.35616438356</v>
      </c>
      <c r="I31" s="128">
        <f t="shared" si="8"/>
        <v>71794.131152711838</v>
      </c>
      <c r="J31" s="128">
        <f t="shared" si="10"/>
        <v>991253.77268733049</v>
      </c>
      <c r="K31" s="11">
        <f t="shared" si="9"/>
        <v>45056.989667605929</v>
      </c>
      <c r="L31" s="11">
        <f t="shared" si="3"/>
        <v>3754.7491389671609</v>
      </c>
      <c r="M31" s="204">
        <f t="shared" si="1"/>
        <v>1145.2508610328391</v>
      </c>
      <c r="N31" s="128">
        <f t="shared" si="4"/>
        <v>13743.010332394069</v>
      </c>
      <c r="O31" s="128">
        <f t="shared" si="5"/>
        <v>845.25086103283911</v>
      </c>
      <c r="P31" s="128">
        <f t="shared" si="6"/>
        <v>10143.010332394069</v>
      </c>
      <c r="Q31" s="11">
        <f t="shared" si="7"/>
        <v>23886.020664788139</v>
      </c>
      <c r="X31" s="11"/>
      <c r="Y31" s="201">
        <v>0.03</v>
      </c>
    </row>
    <row r="32" spans="1:25" x14ac:dyDescent="0.2">
      <c r="A32" s="1" t="s">
        <v>2</v>
      </c>
      <c r="C32" s="11">
        <f>(B31*C28*90)/365</f>
        <v>104.72192599737301</v>
      </c>
      <c r="E32" s="1">
        <f t="shared" si="0"/>
        <v>83</v>
      </c>
      <c r="F32" s="1">
        <v>23</v>
      </c>
      <c r="G32" s="128">
        <f>C543</f>
        <v>52514.243163325023</v>
      </c>
      <c r="H32" s="128">
        <f t="shared" si="2"/>
        <v>22438.35616438356</v>
      </c>
      <c r="I32" s="128">
        <f t="shared" si="8"/>
        <v>74952.59932770858</v>
      </c>
      <c r="J32" s="128">
        <f t="shared" si="10"/>
        <v>1066206.372015039</v>
      </c>
      <c r="K32" s="11">
        <f t="shared" si="9"/>
        <v>46356.798783262566</v>
      </c>
      <c r="L32" s="11">
        <f t="shared" si="3"/>
        <v>3863.0665652718803</v>
      </c>
      <c r="M32" s="204">
        <f t="shared" si="1"/>
        <v>1036.9334347281197</v>
      </c>
      <c r="N32" s="128">
        <f t="shared" si="4"/>
        <v>12443.201216737436</v>
      </c>
      <c r="O32" s="128">
        <f t="shared" si="5"/>
        <v>736.93343472811966</v>
      </c>
      <c r="P32" s="128">
        <f t="shared" si="6"/>
        <v>8843.201216737436</v>
      </c>
      <c r="Q32" s="11">
        <f t="shared" si="7"/>
        <v>21286.402433474872</v>
      </c>
      <c r="W32" s="1" t="s">
        <v>26</v>
      </c>
      <c r="X32" s="11">
        <f>X19</f>
        <v>36292.344020582408</v>
      </c>
    </row>
    <row r="33" spans="1:25" x14ac:dyDescent="0.2">
      <c r="B33" s="11">
        <f>SUM(B29:B32,$C32)</f>
        <v>28314.474884901523</v>
      </c>
      <c r="E33" s="1">
        <f t="shared" si="0"/>
        <v>84</v>
      </c>
      <c r="F33" s="1">
        <v>24</v>
      </c>
      <c r="G33" s="128">
        <f>C566</f>
        <v>55767.209484302657</v>
      </c>
      <c r="H33" s="128">
        <f t="shared" si="2"/>
        <v>22438.35616438356</v>
      </c>
      <c r="I33" s="128">
        <f t="shared" si="8"/>
        <v>78205.565648686214</v>
      </c>
      <c r="J33" s="128">
        <f t="shared" si="10"/>
        <v>1144411.9376637251</v>
      </c>
      <c r="K33" s="11">
        <f t="shared" si="9"/>
        <v>47683.830735988544</v>
      </c>
      <c r="L33" s="11">
        <f t="shared" si="3"/>
        <v>3973.6525613323788</v>
      </c>
      <c r="M33" s="204">
        <f t="shared" si="1"/>
        <v>926.34743866762119</v>
      </c>
      <c r="N33" s="128">
        <f t="shared" si="4"/>
        <v>11116.169264011454</v>
      </c>
      <c r="O33" s="128">
        <f t="shared" si="5"/>
        <v>626.34743866762119</v>
      </c>
      <c r="P33" s="128">
        <f t="shared" si="6"/>
        <v>7516.1692640114543</v>
      </c>
      <c r="Q33" s="11">
        <f t="shared" si="7"/>
        <v>18632.338528022909</v>
      </c>
      <c r="W33" s="1" t="s">
        <v>1</v>
      </c>
      <c r="X33" s="11">
        <f>M11*3</f>
        <v>8707.4606820859026</v>
      </c>
    </row>
    <row r="34" spans="1:25" x14ac:dyDescent="0.2">
      <c r="A34" s="1" t="s">
        <v>3</v>
      </c>
      <c r="C34" s="11">
        <f>(B33*C28*90)/365</f>
        <v>209.44954024447699</v>
      </c>
      <c r="E34" s="1">
        <f t="shared" si="0"/>
        <v>85</v>
      </c>
      <c r="F34" s="1">
        <v>25</v>
      </c>
      <c r="G34" s="128">
        <f>C589</f>
        <v>59117.501239395533</v>
      </c>
      <c r="H34" s="128">
        <f t="shared" si="2"/>
        <v>22438.35616438356</v>
      </c>
      <c r="I34" s="128">
        <f t="shared" si="8"/>
        <v>81555.857403779097</v>
      </c>
      <c r="J34" s="128">
        <f t="shared" si="10"/>
        <v>1225967.7950675043</v>
      </c>
      <c r="K34" s="11">
        <f t="shared" si="9"/>
        <v>49038.711802700171</v>
      </c>
      <c r="L34" s="11">
        <f t="shared" si="3"/>
        <v>4086.5593168916807</v>
      </c>
      <c r="M34" s="204">
        <f t="shared" si="1"/>
        <v>813.44068310831926</v>
      </c>
      <c r="N34" s="128">
        <f t="shared" si="4"/>
        <v>9761.2881972998312</v>
      </c>
      <c r="O34" s="128">
        <f t="shared" si="5"/>
        <v>513.44068310831926</v>
      </c>
      <c r="P34" s="128">
        <f t="shared" si="6"/>
        <v>6161.2881972998312</v>
      </c>
      <c r="Q34" s="11">
        <f t="shared" si="7"/>
        <v>15922.576394599662</v>
      </c>
      <c r="X34" s="11">
        <f>SUM(X32:X33)</f>
        <v>44999.804702668313</v>
      </c>
      <c r="Y34" s="11">
        <f>(X34*Y31*90)/365</f>
        <v>332.87526766357382</v>
      </c>
    </row>
    <row r="35" spans="1:25" x14ac:dyDescent="0.2">
      <c r="B35" s="11">
        <f>SUM(B33:C34,$B29)</f>
        <v>42576.82442514602</v>
      </c>
      <c r="E35" s="1">
        <f t="shared" si="0"/>
        <v>86</v>
      </c>
      <c r="F35" s="1">
        <v>26</v>
      </c>
      <c r="G35" s="128">
        <f>C612</f>
        <v>62568.03030631494</v>
      </c>
      <c r="H35" s="128">
        <f t="shared" si="2"/>
        <v>22438.35616438356</v>
      </c>
      <c r="I35" s="128">
        <f t="shared" si="8"/>
        <v>85006.386470698504</v>
      </c>
      <c r="J35" s="128">
        <f t="shared" si="10"/>
        <v>1310974.1815382028</v>
      </c>
      <c r="K35" s="11">
        <f t="shared" si="9"/>
        <v>50422.083905315492</v>
      </c>
      <c r="L35" s="11">
        <f t="shared" si="3"/>
        <v>4201.8403254429577</v>
      </c>
      <c r="M35" s="204">
        <f t="shared" si="1"/>
        <v>698.15967455704231</v>
      </c>
      <c r="N35" s="128">
        <f t="shared" si="4"/>
        <v>8377.9160946845077</v>
      </c>
      <c r="O35" s="128">
        <f t="shared" si="5"/>
        <v>398.15967455704231</v>
      </c>
      <c r="P35" s="128">
        <f t="shared" si="6"/>
        <v>4777.9160946845077</v>
      </c>
      <c r="Q35" s="11">
        <f t="shared" si="7"/>
        <v>13155.832189369015</v>
      </c>
      <c r="W35" s="1" t="s">
        <v>2</v>
      </c>
      <c r="X35" s="11">
        <f>SUM(X33:X34,Y34)</f>
        <v>54040.140652417787</v>
      </c>
    </row>
    <row r="36" spans="1:25" x14ac:dyDescent="0.2">
      <c r="A36" s="1" t="s">
        <v>0</v>
      </c>
      <c r="C36" s="11">
        <f>(B35*C28*90)/365</f>
        <v>314.95185191203905</v>
      </c>
      <c r="E36" s="1">
        <f t="shared" si="0"/>
        <v>87</v>
      </c>
      <c r="F36" s="1">
        <v>27</v>
      </c>
      <c r="G36" s="128">
        <f>C635</f>
        <v>66121.795683183052</v>
      </c>
      <c r="H36" s="128">
        <f t="shared" si="2"/>
        <v>22438.35616438356</v>
      </c>
      <c r="I36" s="128">
        <f t="shared" si="8"/>
        <v>88560.151847566609</v>
      </c>
      <c r="J36" s="128">
        <f t="shared" si="10"/>
        <v>1399534.3333857695</v>
      </c>
      <c r="K36" s="11">
        <f t="shared" si="9"/>
        <v>51834.604940213685</v>
      </c>
      <c r="L36" s="11">
        <f t="shared" si="3"/>
        <v>4319.5504116844741</v>
      </c>
      <c r="M36" s="204">
        <f t="shared" si="1"/>
        <v>580.44958831552594</v>
      </c>
      <c r="N36" s="128">
        <f t="shared" si="4"/>
        <v>6965.3950597863113</v>
      </c>
      <c r="O36" s="128">
        <f t="shared" si="5"/>
        <v>280.44958831552594</v>
      </c>
      <c r="P36" s="128">
        <f t="shared" si="6"/>
        <v>3365.3950597863113</v>
      </c>
      <c r="Q36" s="11">
        <f t="shared" si="7"/>
        <v>10330.790119572623</v>
      </c>
      <c r="Y36" s="11">
        <f>(X35*Y31*90)/365</f>
        <v>399.74898564802197</v>
      </c>
    </row>
    <row r="37" spans="1:25" x14ac:dyDescent="0.2">
      <c r="A37" s="1" t="s">
        <v>30</v>
      </c>
      <c r="B37" s="128">
        <f>B35+C36</f>
        <v>42891.776277058059</v>
      </c>
      <c r="C37" s="11"/>
      <c r="E37" s="1">
        <f t="shared" si="0"/>
        <v>88</v>
      </c>
      <c r="F37" s="1">
        <v>28</v>
      </c>
      <c r="G37" s="128">
        <f>C658</f>
        <v>69781.886095086709</v>
      </c>
      <c r="H37" s="128">
        <f t="shared" si="2"/>
        <v>22438.35616438356</v>
      </c>
      <c r="I37" s="128">
        <f t="shared" si="8"/>
        <v>92220.242259470266</v>
      </c>
      <c r="J37" s="128">
        <f t="shared" si="10"/>
        <v>1491754.5756452398</v>
      </c>
      <c r="K37" s="11">
        <f t="shared" si="9"/>
        <v>53276.949130187139</v>
      </c>
      <c r="L37" s="11">
        <f t="shared" si="3"/>
        <v>4439.7457608489276</v>
      </c>
      <c r="M37" s="204">
        <f t="shared" si="1"/>
        <v>460.2542391510724</v>
      </c>
      <c r="N37" s="128">
        <f t="shared" si="4"/>
        <v>5523.0508698128688</v>
      </c>
      <c r="O37" s="128">
        <f t="shared" si="5"/>
        <v>160.2542391510724</v>
      </c>
      <c r="P37" s="128">
        <f t="shared" si="6"/>
        <v>1923.0508698128688</v>
      </c>
      <c r="Q37" s="11">
        <f t="shared" si="7"/>
        <v>7446.1017396257375</v>
      </c>
      <c r="W37" s="1" t="s">
        <v>3</v>
      </c>
      <c r="X37" s="11">
        <f>SUM(X35,Y36,X33)</f>
        <v>63147.350320151716</v>
      </c>
    </row>
    <row r="38" spans="1:25" x14ac:dyDescent="0.2">
      <c r="E38" s="1">
        <f t="shared" si="0"/>
        <v>89</v>
      </c>
      <c r="F38" s="1">
        <v>29</v>
      </c>
      <c r="G38" s="128">
        <f>C681</f>
        <v>73551.482678616638</v>
      </c>
      <c r="H38" s="128">
        <f t="shared" si="2"/>
        <v>22438.35616438356</v>
      </c>
      <c r="I38" s="128">
        <f t="shared" si="8"/>
        <v>95989.838843000194</v>
      </c>
      <c r="J38" s="128">
        <f t="shared" si="10"/>
        <v>1587744.4144882399</v>
      </c>
      <c r="K38" s="11">
        <f t="shared" si="9"/>
        <v>54749.807396146207</v>
      </c>
      <c r="L38" s="11">
        <f t="shared" si="3"/>
        <v>4562.48394967885</v>
      </c>
      <c r="M38" s="204">
        <f t="shared" si="1"/>
        <v>337.51605032115003</v>
      </c>
      <c r="N38" s="128">
        <f t="shared" si="4"/>
        <v>4050.1926038538004</v>
      </c>
      <c r="O38" s="128">
        <f t="shared" si="5"/>
        <v>37.516050321150033</v>
      </c>
      <c r="P38" s="128">
        <f t="shared" si="6"/>
        <v>450.19260385380039</v>
      </c>
      <c r="Q38" s="11">
        <f t="shared" si="7"/>
        <v>4500.3852077076008</v>
      </c>
      <c r="Y38" s="11">
        <f>(X37*Y31*90)/365</f>
        <v>467.11738592988939</v>
      </c>
    </row>
    <row r="39" spans="1:25" x14ac:dyDescent="0.2">
      <c r="A39" s="1" t="s">
        <v>20</v>
      </c>
      <c r="C39" s="11">
        <f>SUM(C30:C36)</f>
        <v>733.07627705799882</v>
      </c>
      <c r="E39" s="1">
        <f t="shared" si="0"/>
        <v>90</v>
      </c>
      <c r="F39" s="1">
        <v>30</v>
      </c>
      <c r="G39" s="128">
        <f>C704</f>
        <v>77433.861746725452</v>
      </c>
      <c r="H39" s="128">
        <f t="shared" si="2"/>
        <v>22438.35616438356</v>
      </c>
      <c r="I39" s="128">
        <f t="shared" si="8"/>
        <v>99872.217911109008</v>
      </c>
      <c r="J39" s="128">
        <f t="shared" si="10"/>
        <v>1687616.632399349</v>
      </c>
      <c r="K39" s="11">
        <f t="shared" si="9"/>
        <v>56253.88774664497</v>
      </c>
      <c r="L39" s="11">
        <f t="shared" si="3"/>
        <v>4687.8239788870806</v>
      </c>
      <c r="M39" s="204">
        <f t="shared" si="1"/>
        <v>212.17602111291944</v>
      </c>
      <c r="N39" s="128">
        <f t="shared" si="4"/>
        <v>2546.1122533550333</v>
      </c>
      <c r="O39" s="128">
        <f t="shared" si="5"/>
        <v>-87.823978887080557</v>
      </c>
      <c r="P39" s="128">
        <f t="shared" si="6"/>
        <v>-1053.8877466449667</v>
      </c>
      <c r="Q39" s="11">
        <f t="shared" si="7"/>
        <v>1492.2245067100666</v>
      </c>
      <c r="W39" s="1" t="s">
        <v>0</v>
      </c>
      <c r="X39" s="11">
        <f>SUM(X37,Y38,X33)</f>
        <v>72321.928388167507</v>
      </c>
    </row>
    <row r="40" spans="1:25" x14ac:dyDescent="0.2">
      <c r="A40" s="1" t="s">
        <v>27</v>
      </c>
      <c r="E40" s="1">
        <f t="shared" si="0"/>
        <v>91</v>
      </c>
      <c r="F40" s="1">
        <v>31</v>
      </c>
      <c r="G40" s="128">
        <f>C727</f>
        <v>81432.397636307316</v>
      </c>
      <c r="H40" s="128">
        <f t="shared" si="2"/>
        <v>22438.35616438356</v>
      </c>
      <c r="I40" s="128">
        <f t="shared" si="8"/>
        <v>103870.75380069087</v>
      </c>
      <c r="J40" s="128">
        <f t="shared" si="10"/>
        <v>1791487.3862000399</v>
      </c>
      <c r="K40" s="11">
        <f t="shared" si="9"/>
        <v>57789.915683872256</v>
      </c>
      <c r="L40" s="11">
        <f t="shared" si="3"/>
        <v>4815.8263069893546</v>
      </c>
      <c r="M40" s="204">
        <f t="shared" si="1"/>
        <v>84.173693010645366</v>
      </c>
      <c r="N40" s="128">
        <f t="shared" si="4"/>
        <v>1010.0843161277444</v>
      </c>
      <c r="O40" s="128">
        <f t="shared" si="5"/>
        <v>-215.82630698935463</v>
      </c>
      <c r="P40" s="128">
        <f t="shared" si="6"/>
        <v>-2589.9156838722556</v>
      </c>
      <c r="Q40" s="11">
        <f t="shared" si="7"/>
        <v>-1579.8313677445112</v>
      </c>
      <c r="Y40" s="11">
        <f>(X39*Y31*90)/365</f>
        <v>534.98412780288288</v>
      </c>
    </row>
    <row r="41" spans="1:25" x14ac:dyDescent="0.2">
      <c r="A41" s="1" t="s">
        <v>20</v>
      </c>
      <c r="B41" s="128"/>
      <c r="C41" s="128">
        <f>SUM(C19,C39)</f>
        <v>23171.432441441561</v>
      </c>
      <c r="E41" s="1">
        <f t="shared" si="0"/>
        <v>92</v>
      </c>
      <c r="F41" s="1">
        <v>32</v>
      </c>
      <c r="G41" s="128">
        <f>C750</f>
        <v>85550.565640974208</v>
      </c>
      <c r="H41" s="128">
        <f t="shared" si="2"/>
        <v>22438.35616438356</v>
      </c>
      <c r="I41" s="128">
        <f t="shared" si="8"/>
        <v>107988.92180535776</v>
      </c>
      <c r="J41" s="128">
        <f t="shared" si="10"/>
        <v>1899476.3080053977</v>
      </c>
      <c r="K41" s="11">
        <f t="shared" si="9"/>
        <v>59358.634625168677</v>
      </c>
      <c r="L41" s="11">
        <f t="shared" si="3"/>
        <v>4946.5528854307231</v>
      </c>
      <c r="M41" s="204">
        <f t="shared" si="1"/>
        <v>-46.552885430723109</v>
      </c>
      <c r="N41" s="128">
        <f t="shared" si="4"/>
        <v>-558.6346251686773</v>
      </c>
      <c r="O41" s="128">
        <f t="shared" si="5"/>
        <v>-346.55288543072311</v>
      </c>
      <c r="P41" s="128">
        <f t="shared" si="6"/>
        <v>-4158.6346251686773</v>
      </c>
      <c r="Q41" s="11">
        <f t="shared" si="7"/>
        <v>-4717.2692503373546</v>
      </c>
      <c r="X41" s="11">
        <f>X39+Y40</f>
        <v>72856.912515970384</v>
      </c>
      <c r="Y41" s="11"/>
    </row>
    <row r="42" spans="1:25" x14ac:dyDescent="0.2">
      <c r="A42" s="1" t="s">
        <v>28</v>
      </c>
      <c r="E42" s="1">
        <f t="shared" si="0"/>
        <v>93</v>
      </c>
      <c r="F42" s="1">
        <v>33</v>
      </c>
      <c r="G42" s="128">
        <f>C773</f>
        <v>89791.945031577969</v>
      </c>
      <c r="H42" s="128">
        <f t="shared" si="2"/>
        <v>22438.35616438356</v>
      </c>
      <c r="I42" s="128">
        <f t="shared" si="8"/>
        <v>112230.30119596153</v>
      </c>
      <c r="J42" s="128">
        <f t="shared" si="10"/>
        <v>2011706.6092013591</v>
      </c>
      <c r="K42" s="11">
        <f t="shared" si="9"/>
        <v>60960.806339435127</v>
      </c>
      <c r="L42" s="11">
        <f t="shared" si="3"/>
        <v>5080.0671949529269</v>
      </c>
      <c r="M42" s="204">
        <f t="shared" si="1"/>
        <v>-180.06719495292691</v>
      </c>
      <c r="N42" s="128">
        <f t="shared" si="4"/>
        <v>-2160.8063394351229</v>
      </c>
      <c r="O42" s="128">
        <f t="shared" si="5"/>
        <v>-480.06719495292691</v>
      </c>
      <c r="P42" s="128">
        <f t="shared" si="6"/>
        <v>-5760.8063394351229</v>
      </c>
      <c r="Q42" s="11">
        <f t="shared" si="7"/>
        <v>-7921.6126788702459</v>
      </c>
      <c r="W42" s="1" t="s">
        <v>20</v>
      </c>
      <c r="Y42" s="11">
        <f>SUM(Y34:Y40)</f>
        <v>1734.7257670443682</v>
      </c>
    </row>
    <row r="43" spans="1:25" x14ac:dyDescent="0.2">
      <c r="E43" s="1">
        <f t="shared" si="0"/>
        <v>94</v>
      </c>
      <c r="F43" s="1">
        <v>34</v>
      </c>
      <c r="G43" s="128">
        <f>C796</f>
        <v>94160.222167103304</v>
      </c>
      <c r="H43" s="128">
        <f t="shared" si="2"/>
        <v>22438.35616438356</v>
      </c>
      <c r="I43" s="128">
        <f t="shared" si="8"/>
        <v>116598.57833148686</v>
      </c>
      <c r="J43" s="128">
        <f t="shared" si="10"/>
        <v>2128305.1875328459</v>
      </c>
      <c r="K43" s="11">
        <f t="shared" si="9"/>
        <v>62597.211398024876</v>
      </c>
      <c r="L43" s="11">
        <f t="shared" si="3"/>
        <v>5216.43428316874</v>
      </c>
      <c r="M43" s="204">
        <f t="shared" si="1"/>
        <v>-316.43428316873997</v>
      </c>
      <c r="N43" s="128">
        <f t="shared" si="4"/>
        <v>-3797.2113980248796</v>
      </c>
      <c r="O43" s="128">
        <f t="shared" si="5"/>
        <v>-616.43428316873997</v>
      </c>
      <c r="P43" s="128">
        <f t="shared" si="6"/>
        <v>-7397.2113980248796</v>
      </c>
      <c r="Q43" s="11">
        <f t="shared" si="7"/>
        <v>-11194.422796049759</v>
      </c>
      <c r="W43" s="1" t="s">
        <v>31</v>
      </c>
    </row>
    <row r="44" spans="1:25" x14ac:dyDescent="0.2">
      <c r="E44" s="1">
        <f t="shared" si="0"/>
        <v>95</v>
      </c>
      <c r="F44" s="1">
        <v>35</v>
      </c>
      <c r="G44" s="128">
        <f>C819</f>
        <v>98659.193698635412</v>
      </c>
      <c r="H44" s="128">
        <f t="shared" si="2"/>
        <v>22438.35616438356</v>
      </c>
      <c r="I44" s="128">
        <f t="shared" si="8"/>
        <v>121097.54986301897</v>
      </c>
      <c r="J44" s="128">
        <f t="shared" si="10"/>
        <v>2249402.7373958649</v>
      </c>
      <c r="K44" s="11">
        <f t="shared" si="9"/>
        <v>64268.649639881856</v>
      </c>
      <c r="L44" s="11">
        <f t="shared" si="3"/>
        <v>5355.7208033234883</v>
      </c>
      <c r="M44" s="204">
        <f t="shared" si="1"/>
        <v>-455.72080332348833</v>
      </c>
      <c r="N44" s="128">
        <f t="shared" si="4"/>
        <v>-5468.6496398818599</v>
      </c>
      <c r="O44" s="128">
        <f t="shared" si="5"/>
        <v>-755.72080332348833</v>
      </c>
      <c r="P44" s="128">
        <f t="shared" si="6"/>
        <v>-9068.6496398818599</v>
      </c>
      <c r="Q44" s="11">
        <f t="shared" si="7"/>
        <v>-14537.29927976372</v>
      </c>
      <c r="W44" s="1" t="s">
        <v>20</v>
      </c>
      <c r="X44" s="128"/>
      <c r="Y44" s="128">
        <f>SUM(Y21,Y42)</f>
        <v>2398.5022290683364</v>
      </c>
    </row>
    <row r="45" spans="1:25" x14ac:dyDescent="0.2">
      <c r="A45" s="1" t="s">
        <v>4</v>
      </c>
      <c r="B45" s="1" t="s">
        <v>100</v>
      </c>
      <c r="E45" s="1">
        <f t="shared" si="0"/>
        <v>96</v>
      </c>
      <c r="F45" s="1">
        <v>36</v>
      </c>
      <c r="G45" s="128">
        <f>C842</f>
        <v>103292.76986918725</v>
      </c>
      <c r="H45" s="128">
        <f t="shared" si="2"/>
        <v>22438.35616438356</v>
      </c>
      <c r="I45" s="128">
        <f t="shared" si="8"/>
        <v>125731.12603357081</v>
      </c>
      <c r="J45" s="128">
        <f t="shared" si="10"/>
        <v>2375133.8634294355</v>
      </c>
      <c r="K45" s="11">
        <f t="shared" si="9"/>
        <v>65975.940650817647</v>
      </c>
      <c r="L45" s="11">
        <f t="shared" si="3"/>
        <v>5497.9950542348042</v>
      </c>
      <c r="M45" s="204">
        <f t="shared" si="1"/>
        <v>-597.99505423480423</v>
      </c>
      <c r="N45" s="128">
        <f t="shared" si="4"/>
        <v>-7175.9406508176507</v>
      </c>
      <c r="O45" s="128">
        <f t="shared" si="5"/>
        <v>-897.99505423480423</v>
      </c>
      <c r="P45" s="128">
        <f t="shared" si="6"/>
        <v>-10775.940650817651</v>
      </c>
      <c r="Q45" s="11">
        <f t="shared" si="7"/>
        <v>-17951.881301635301</v>
      </c>
      <c r="W45" s="1" t="s">
        <v>32</v>
      </c>
    </row>
    <row r="46" spans="1:25" x14ac:dyDescent="0.2">
      <c r="A46" s="1" t="s">
        <v>17</v>
      </c>
      <c r="E46" s="1">
        <f t="shared" si="0"/>
        <v>97</v>
      </c>
      <c r="F46" s="1">
        <v>37</v>
      </c>
      <c r="G46" s="128">
        <f>C865</f>
        <v>108064.97791225395</v>
      </c>
      <c r="H46" s="128">
        <f t="shared" si="2"/>
        <v>22438.35616438356</v>
      </c>
      <c r="I46" s="128">
        <f t="shared" si="8"/>
        <v>130503.3340766375</v>
      </c>
      <c r="J46" s="128">
        <f t="shared" si="10"/>
        <v>2505637.1975060729</v>
      </c>
      <c r="K46" s="11">
        <f t="shared" si="9"/>
        <v>67719.924256920887</v>
      </c>
      <c r="L46" s="11">
        <f t="shared" si="3"/>
        <v>5643.3270214100739</v>
      </c>
      <c r="M46" s="204">
        <f t="shared" si="1"/>
        <v>-743.32702141007394</v>
      </c>
      <c r="N46" s="128">
        <f t="shared" si="4"/>
        <v>-8919.9242569208873</v>
      </c>
      <c r="O46" s="128">
        <f t="shared" si="5"/>
        <v>-1043.3270214100739</v>
      </c>
      <c r="P46" s="128">
        <f t="shared" si="6"/>
        <v>-12519.924256920887</v>
      </c>
      <c r="Q46" s="11">
        <f t="shared" si="7"/>
        <v>-21439.848513841775</v>
      </c>
      <c r="X46" s="128"/>
      <c r="Y46" s="128"/>
    </row>
    <row r="47" spans="1:25" x14ac:dyDescent="0.2">
      <c r="E47" s="1">
        <f t="shared" si="0"/>
        <v>98</v>
      </c>
      <c r="F47" s="1">
        <v>38</v>
      </c>
      <c r="G47" s="128">
        <f>C888</f>
        <v>112979.96555204884</v>
      </c>
      <c r="H47" s="128">
        <f t="shared" si="2"/>
        <v>22438.35616438356</v>
      </c>
      <c r="I47" s="128">
        <f t="shared" si="8"/>
        <v>135418.3217164324</v>
      </c>
      <c r="J47" s="128">
        <f t="shared" si="10"/>
        <v>2641055.5192225054</v>
      </c>
      <c r="K47" s="11">
        <f t="shared" si="9"/>
        <v>69501.461032171195</v>
      </c>
      <c r="L47" s="11">
        <f t="shared" si="3"/>
        <v>5791.7884193475993</v>
      </c>
      <c r="M47" s="204">
        <f t="shared" si="1"/>
        <v>-891.7884193475993</v>
      </c>
      <c r="N47" s="128">
        <f t="shared" si="4"/>
        <v>-10701.461032171192</v>
      </c>
      <c r="O47" s="128">
        <f t="shared" si="5"/>
        <v>-1191.7884193475993</v>
      </c>
      <c r="P47" s="128">
        <f t="shared" si="6"/>
        <v>-14301.461032171192</v>
      </c>
      <c r="Q47" s="11">
        <f t="shared" si="7"/>
        <v>-25002.922064342383</v>
      </c>
    </row>
    <row r="48" spans="1:25" x14ac:dyDescent="0.2">
      <c r="B48" s="203" t="s">
        <v>18</v>
      </c>
      <c r="C48" s="203" t="s">
        <v>19</v>
      </c>
      <c r="E48" s="1">
        <f t="shared" si="0"/>
        <v>99</v>
      </c>
      <c r="F48" s="1">
        <v>39</v>
      </c>
      <c r="G48" s="128">
        <f>C911</f>
        <v>118042.00460846286</v>
      </c>
      <c r="H48" s="128">
        <f t="shared" si="2"/>
        <v>22438.35616438356</v>
      </c>
      <c r="I48" s="128">
        <f t="shared" si="8"/>
        <v>140480.36077284641</v>
      </c>
      <c r="J48" s="128">
        <f t="shared" si="10"/>
        <v>2781535.8799953517</v>
      </c>
      <c r="K48" s="11">
        <f t="shared" si="9"/>
        <v>71321.432820393631</v>
      </c>
      <c r="L48" s="11">
        <f t="shared" si="3"/>
        <v>5943.4527350328026</v>
      </c>
      <c r="M48" s="204">
        <f t="shared" si="1"/>
        <v>-1043.4527350328026</v>
      </c>
      <c r="N48" s="128">
        <f t="shared" si="4"/>
        <v>-12521.432820393631</v>
      </c>
      <c r="O48" s="128">
        <f t="shared" si="5"/>
        <v>-1343.4527350328026</v>
      </c>
      <c r="P48" s="128">
        <f t="shared" si="6"/>
        <v>-16121.432820393631</v>
      </c>
      <c r="Q48" s="11">
        <f t="shared" si="7"/>
        <v>-28642.865640787262</v>
      </c>
    </row>
    <row r="49" spans="1:25" x14ac:dyDescent="0.2">
      <c r="B49" s="11"/>
      <c r="C49" s="201">
        <v>0.03</v>
      </c>
      <c r="E49" s="1">
        <f t="shared" si="0"/>
        <v>100</v>
      </c>
      <c r="F49" s="1">
        <v>40</v>
      </c>
      <c r="G49" s="128">
        <f>C934</f>
        <v>123255.49470988053</v>
      </c>
      <c r="H49" s="128">
        <f t="shared" si="2"/>
        <v>22438.35616438356</v>
      </c>
      <c r="I49" s="128">
        <f t="shared" si="8"/>
        <v>145693.85087426408</v>
      </c>
      <c r="J49" s="128">
        <f t="shared" si="10"/>
        <v>2927229.7308696159</v>
      </c>
      <c r="K49" s="11">
        <f t="shared" si="9"/>
        <v>73180.743271740401</v>
      </c>
      <c r="L49" s="11">
        <f t="shared" si="3"/>
        <v>6098.3952726450334</v>
      </c>
      <c r="M49" s="204">
        <f t="shared" si="1"/>
        <v>-1198.3952726450334</v>
      </c>
      <c r="N49" s="128">
        <f t="shared" si="4"/>
        <v>-14380.743271740401</v>
      </c>
      <c r="O49" s="128">
        <f t="shared" si="5"/>
        <v>-1498.3952726450334</v>
      </c>
      <c r="P49" s="128">
        <f t="shared" si="6"/>
        <v>-17980.743271740401</v>
      </c>
      <c r="Q49" s="11">
        <f t="shared" si="7"/>
        <v>-32361.486543480802</v>
      </c>
    </row>
    <row r="50" spans="1:25" x14ac:dyDescent="0.2">
      <c r="A50" s="1" t="s">
        <v>26</v>
      </c>
      <c r="B50" s="11">
        <f>$B$29</f>
        <v>14052.90000000002</v>
      </c>
      <c r="G50" s="128">
        <f>SUM(G10:G49)</f>
        <v>2029695.4842942737</v>
      </c>
      <c r="H50" s="128">
        <f>SUM(H10:H49)</f>
        <v>897534.24657534307</v>
      </c>
      <c r="I50" s="128">
        <f>SUM(I10:I49)</f>
        <v>2927229.7308696159</v>
      </c>
      <c r="W50" s="1" t="s">
        <v>5</v>
      </c>
      <c r="X50" s="1" t="s">
        <v>100</v>
      </c>
    </row>
    <row r="51" spans="1:25" x14ac:dyDescent="0.2">
      <c r="A51" s="1" t="s">
        <v>1</v>
      </c>
      <c r="B51" s="128">
        <f>$B$37</f>
        <v>42891.776277058059</v>
      </c>
      <c r="W51" s="1" t="s">
        <v>17</v>
      </c>
    </row>
    <row r="52" spans="1:25" x14ac:dyDescent="0.2">
      <c r="B52" s="11">
        <f>SUM(B50:B51)</f>
        <v>56944.676277058083</v>
      </c>
      <c r="C52" s="11">
        <f>(B52*C49*90)/365</f>
        <v>421.2345916385118</v>
      </c>
    </row>
    <row r="53" spans="1:25" x14ac:dyDescent="0.2">
      <c r="A53" s="1" t="s">
        <v>2</v>
      </c>
      <c r="B53" s="128">
        <f>B52+C52+B50</f>
        <v>71418.810868696615</v>
      </c>
      <c r="X53" s="203" t="s">
        <v>18</v>
      </c>
      <c r="Y53" s="203" t="s">
        <v>19</v>
      </c>
    </row>
    <row r="54" spans="1:25" x14ac:dyDescent="0.2">
      <c r="C54" s="11">
        <f>(B53*C49*90)/365</f>
        <v>528.30353245337233</v>
      </c>
      <c r="X54" s="11"/>
      <c r="Y54" s="201">
        <v>0.03</v>
      </c>
    </row>
    <row r="55" spans="1:25" x14ac:dyDescent="0.2">
      <c r="A55" s="1" t="s">
        <v>3</v>
      </c>
      <c r="B55" s="11">
        <f>SUM(B53,B50,C54)</f>
        <v>86000.014401150009</v>
      </c>
      <c r="W55" s="1" t="s">
        <v>26</v>
      </c>
      <c r="X55" s="11">
        <f>$X$41</f>
        <v>72856.912515970384</v>
      </c>
    </row>
    <row r="56" spans="1:25" x14ac:dyDescent="0.2">
      <c r="C56" s="11">
        <f>(B55*C49*90)/365</f>
        <v>636.16449009069868</v>
      </c>
      <c r="W56" s="1" t="s">
        <v>1</v>
      </c>
      <c r="X56" s="11">
        <f>M12*3</f>
        <v>8494.9402219186795</v>
      </c>
    </row>
    <row r="57" spans="1:25" x14ac:dyDescent="0.2">
      <c r="A57" s="1" t="s">
        <v>0</v>
      </c>
      <c r="X57" s="11">
        <f>SUM(X55:X56)</f>
        <v>81351.852737889058</v>
      </c>
      <c r="Y57" s="11">
        <f>(X57*Y54*90)/365</f>
        <v>601.78082847205599</v>
      </c>
    </row>
    <row r="58" spans="1:25" x14ac:dyDescent="0.2">
      <c r="B58" s="11">
        <f>SUM(B55,C56,B50)</f>
        <v>100689.07889124073</v>
      </c>
      <c r="C58" s="11">
        <f>(B58*C49*90)/365</f>
        <v>744.82332330506836</v>
      </c>
      <c r="W58" s="1" t="s">
        <v>2</v>
      </c>
      <c r="X58" s="11">
        <f>SUM(X56:X57,Y57)</f>
        <v>90448.573788279784</v>
      </c>
    </row>
    <row r="59" spans="1:25" x14ac:dyDescent="0.2">
      <c r="B59" s="11"/>
      <c r="C59" s="11"/>
      <c r="Y59" s="11">
        <f>(X58*Y54*90)/365</f>
        <v>669.0716417215217</v>
      </c>
    </row>
    <row r="60" spans="1:25" x14ac:dyDescent="0.2">
      <c r="A60" s="1" t="s">
        <v>20</v>
      </c>
      <c r="B60" s="11">
        <f>SUM(B58,C58)</f>
        <v>101433.9022145458</v>
      </c>
      <c r="C60" s="11">
        <f>SUM(C52:C58)</f>
        <v>2330.5259374876509</v>
      </c>
      <c r="W60" s="1" t="s">
        <v>3</v>
      </c>
      <c r="X60" s="11">
        <f>SUM(X58,Y59,X56)</f>
        <v>99612.585651919973</v>
      </c>
    </row>
    <row r="61" spans="1:25" x14ac:dyDescent="0.2">
      <c r="A61" s="1" t="s">
        <v>31</v>
      </c>
      <c r="Y61" s="11">
        <f>(X60*Y54*90)/365</f>
        <v>736.86022263064081</v>
      </c>
    </row>
    <row r="62" spans="1:25" x14ac:dyDescent="0.2">
      <c r="A62" s="1" t="s">
        <v>20</v>
      </c>
      <c r="B62" s="128"/>
      <c r="C62" s="128">
        <f>SUM(C39,C60)</f>
        <v>3063.60221454565</v>
      </c>
      <c r="W62" s="1" t="s">
        <v>0</v>
      </c>
      <c r="X62" s="11">
        <f>SUM(X60,Y61,X56)</f>
        <v>108844.38609646929</v>
      </c>
    </row>
    <row r="63" spans="1:25" x14ac:dyDescent="0.2">
      <c r="A63" s="1" t="s">
        <v>32</v>
      </c>
      <c r="Y63" s="11">
        <f>(X62*Y54*90)/365</f>
        <v>805.1502533163482</v>
      </c>
    </row>
    <row r="64" spans="1:25" x14ac:dyDescent="0.2">
      <c r="A64" s="1" t="s">
        <v>20</v>
      </c>
      <c r="B64" s="128"/>
      <c r="C64" s="128">
        <f>SUM(C41,C62)</f>
        <v>26235.034655987212</v>
      </c>
      <c r="X64" s="11">
        <f>X62+Y63</f>
        <v>109649.53634978563</v>
      </c>
      <c r="Y64" s="11"/>
    </row>
    <row r="65" spans="1:25" x14ac:dyDescent="0.2">
      <c r="A65" s="1" t="s">
        <v>28</v>
      </c>
      <c r="W65" s="1" t="s">
        <v>20</v>
      </c>
      <c r="Y65" s="11">
        <f>SUM(Y57:Y63)</f>
        <v>2812.8629461405662</v>
      </c>
    </row>
    <row r="66" spans="1:25" x14ac:dyDescent="0.2">
      <c r="W66" s="1" t="s">
        <v>35</v>
      </c>
    </row>
    <row r="67" spans="1:25" x14ac:dyDescent="0.2">
      <c r="W67" s="1" t="s">
        <v>20</v>
      </c>
      <c r="X67" s="128"/>
      <c r="Y67" s="128">
        <f>SUM(Y44,Y65)</f>
        <v>5211.3651752089027</v>
      </c>
    </row>
    <row r="68" spans="1:25" x14ac:dyDescent="0.2">
      <c r="A68" s="1" t="s">
        <v>5</v>
      </c>
      <c r="B68" s="1" t="s">
        <v>100</v>
      </c>
      <c r="W68" s="1" t="s">
        <v>32</v>
      </c>
    </row>
    <row r="69" spans="1:25" x14ac:dyDescent="0.2">
      <c r="A69" s="1" t="s">
        <v>17</v>
      </c>
      <c r="X69" s="128"/>
      <c r="Y69" s="128"/>
    </row>
    <row r="71" spans="1:25" x14ac:dyDescent="0.2">
      <c r="B71" s="203" t="s">
        <v>18</v>
      </c>
      <c r="C71" s="203" t="s">
        <v>19</v>
      </c>
    </row>
    <row r="72" spans="1:25" x14ac:dyDescent="0.2">
      <c r="B72" s="11"/>
      <c r="C72" s="201">
        <v>0.03</v>
      </c>
    </row>
    <row r="73" spans="1:25" x14ac:dyDescent="0.2">
      <c r="A73" s="1" t="s">
        <v>26</v>
      </c>
      <c r="B73" s="11">
        <f>$B$29</f>
        <v>14052.90000000002</v>
      </c>
      <c r="W73" s="1" t="s">
        <v>6</v>
      </c>
      <c r="X73" s="1" t="s">
        <v>100</v>
      </c>
    </row>
    <row r="74" spans="1:25" x14ac:dyDescent="0.2">
      <c r="A74" s="1" t="s">
        <v>1</v>
      </c>
      <c r="B74" s="128">
        <f>$B$60</f>
        <v>101433.9022145458</v>
      </c>
      <c r="W74" s="1" t="s">
        <v>17</v>
      </c>
    </row>
    <row r="75" spans="1:25" x14ac:dyDescent="0.2">
      <c r="B75" s="11">
        <f>SUM(B73:B74)</f>
        <v>115486.80221454582</v>
      </c>
      <c r="C75" s="11">
        <f>(B75*C72*90)/365</f>
        <v>854.28593418979096</v>
      </c>
    </row>
    <row r="76" spans="1:25" x14ac:dyDescent="0.2">
      <c r="A76" s="1" t="s">
        <v>2</v>
      </c>
      <c r="B76" s="128">
        <f>B75+C75+B73</f>
        <v>130393.98814873563</v>
      </c>
      <c r="X76" s="203" t="s">
        <v>18</v>
      </c>
      <c r="Y76" s="203" t="s">
        <v>19</v>
      </c>
    </row>
    <row r="77" spans="1:25" x14ac:dyDescent="0.2">
      <c r="C77" s="11">
        <f>(B76*C72*90)/365</f>
        <v>964.55826849749644</v>
      </c>
      <c r="X77" s="11"/>
      <c r="Y77" s="201">
        <v>0.03</v>
      </c>
    </row>
    <row r="78" spans="1:25" x14ac:dyDescent="0.2">
      <c r="A78" s="1" t="s">
        <v>3</v>
      </c>
      <c r="B78" s="11">
        <f>SUM(B76,B73,C77)</f>
        <v>145411.44641723315</v>
      </c>
      <c r="W78" s="1" t="s">
        <v>26</v>
      </c>
      <c r="X78" s="11">
        <f>$X$64</f>
        <v>109649.53634978563</v>
      </c>
    </row>
    <row r="79" spans="1:25" x14ac:dyDescent="0.2">
      <c r="C79" s="11">
        <f>(B78*C72*90)/365</f>
        <v>1075.6463159630946</v>
      </c>
      <c r="W79" s="1" t="s">
        <v>1</v>
      </c>
      <c r="X79" s="11">
        <f>M13*3</f>
        <v>8275.9347165700219</v>
      </c>
    </row>
    <row r="80" spans="1:25" x14ac:dyDescent="0.2">
      <c r="A80" s="1" t="s">
        <v>0</v>
      </c>
      <c r="X80" s="11">
        <f>SUM(X78:X79)</f>
        <v>117925.47106635565</v>
      </c>
      <c r="Y80" s="11">
        <f>(X80*Y77*90)/365</f>
        <v>872.32540240865819</v>
      </c>
    </row>
    <row r="81" spans="1:25" x14ac:dyDescent="0.2">
      <c r="B81" s="11">
        <f>SUM(B78,C79,B73)</f>
        <v>160539.99273319627</v>
      </c>
      <c r="C81" s="11">
        <f>(B81*C72*90)/365</f>
        <v>1187.5561106291229</v>
      </c>
      <c r="W81" s="1" t="s">
        <v>2</v>
      </c>
      <c r="X81" s="11">
        <f>SUM(X79:X80,Y80)</f>
        <v>127073.73118533433</v>
      </c>
    </row>
    <row r="82" spans="1:25" x14ac:dyDescent="0.2">
      <c r="B82" s="11"/>
      <c r="C82" s="11"/>
      <c r="Y82" s="11">
        <f>(X81*Y77*90)/365</f>
        <v>939.99746356274716</v>
      </c>
    </row>
    <row r="83" spans="1:25" x14ac:dyDescent="0.2">
      <c r="A83" s="1" t="s">
        <v>20</v>
      </c>
      <c r="B83" s="11">
        <f>SUM(B81,C81)</f>
        <v>161727.54884382538</v>
      </c>
      <c r="C83" s="11">
        <f>SUM(C75:C81)</f>
        <v>4082.0466292795049</v>
      </c>
      <c r="W83" s="1" t="s">
        <v>3</v>
      </c>
      <c r="X83" s="11">
        <f>SUM(X81,Y82,X79)</f>
        <v>136289.6633654671</v>
      </c>
    </row>
    <row r="84" spans="1:25" x14ac:dyDescent="0.2">
      <c r="A84" s="1" t="s">
        <v>35</v>
      </c>
      <c r="Y84" s="11">
        <f>(X83*Y77*90)/365</f>
        <v>1008.1701125664689</v>
      </c>
    </row>
    <row r="85" spans="1:25" x14ac:dyDescent="0.2">
      <c r="A85" s="1" t="s">
        <v>20</v>
      </c>
      <c r="B85" s="128"/>
      <c r="C85" s="128">
        <f>SUM(C62,C83)</f>
        <v>7145.6488438251545</v>
      </c>
      <c r="W85" s="1" t="s">
        <v>0</v>
      </c>
      <c r="X85" s="11">
        <f>SUM(X83,Y84,X79)</f>
        <v>145573.76819460359</v>
      </c>
    </row>
    <row r="86" spans="1:25" x14ac:dyDescent="0.2">
      <c r="A86" s="1" t="s">
        <v>32</v>
      </c>
      <c r="Y86" s="11">
        <f>(X85*Y77*90)/365</f>
        <v>1076.8470523984374</v>
      </c>
    </row>
    <row r="87" spans="1:25" x14ac:dyDescent="0.2">
      <c r="A87" s="1" t="s">
        <v>20</v>
      </c>
      <c r="B87" s="128"/>
      <c r="C87" s="128">
        <f>SUM(C64,C85)</f>
        <v>33380.683499812367</v>
      </c>
      <c r="X87" s="11">
        <f>X85+Y86</f>
        <v>146650.61524700202</v>
      </c>
      <c r="Y87" s="11"/>
    </row>
    <row r="88" spans="1:25" x14ac:dyDescent="0.2">
      <c r="A88" s="1" t="s">
        <v>28</v>
      </c>
      <c r="W88" s="1" t="s">
        <v>20</v>
      </c>
      <c r="Y88" s="11">
        <f>SUM(Y80:Y86)</f>
        <v>3897.3400309363119</v>
      </c>
    </row>
    <row r="89" spans="1:25" x14ac:dyDescent="0.2">
      <c r="W89" s="1" t="s">
        <v>36</v>
      </c>
    </row>
    <row r="90" spans="1:25" x14ac:dyDescent="0.2">
      <c r="W90" s="1" t="s">
        <v>20</v>
      </c>
      <c r="X90" s="128"/>
      <c r="Y90" s="128">
        <f>SUM(Y67,Y88)</f>
        <v>9108.7052061452141</v>
      </c>
    </row>
    <row r="91" spans="1:25" x14ac:dyDescent="0.2">
      <c r="A91" s="1" t="s">
        <v>6</v>
      </c>
      <c r="B91" s="1" t="s">
        <v>100</v>
      </c>
      <c r="W91" s="1" t="s">
        <v>32</v>
      </c>
    </row>
    <row r="92" spans="1:25" x14ac:dyDescent="0.2">
      <c r="A92" s="1" t="s">
        <v>17</v>
      </c>
      <c r="X92" s="128"/>
      <c r="Y92" s="128"/>
    </row>
    <row r="94" spans="1:25" x14ac:dyDescent="0.2">
      <c r="B94" s="203" t="s">
        <v>18</v>
      </c>
      <c r="C94" s="203" t="s">
        <v>19</v>
      </c>
    </row>
    <row r="95" spans="1:25" x14ac:dyDescent="0.2">
      <c r="B95" s="11"/>
      <c r="C95" s="201">
        <v>0.03</v>
      </c>
    </row>
    <row r="96" spans="1:25" x14ac:dyDescent="0.2">
      <c r="A96" s="1" t="s">
        <v>26</v>
      </c>
      <c r="B96" s="11">
        <f>$B$29</f>
        <v>14052.90000000002</v>
      </c>
      <c r="W96" s="1" t="s">
        <v>7</v>
      </c>
      <c r="X96" s="1" t="s">
        <v>100</v>
      </c>
    </row>
    <row r="97" spans="1:25" x14ac:dyDescent="0.2">
      <c r="A97" s="1" t="s">
        <v>1</v>
      </c>
      <c r="B97" s="128">
        <f>$B$83</f>
        <v>161727.54884382538</v>
      </c>
      <c r="W97" s="1" t="s">
        <v>17</v>
      </c>
    </row>
    <row r="98" spans="1:25" x14ac:dyDescent="0.2">
      <c r="B98" s="11">
        <f>SUM(B96:B97)</f>
        <v>175780.4488438254</v>
      </c>
      <c r="C98" s="11">
        <f>(B98*C95*90)/365</f>
        <v>1300.2937311735029</v>
      </c>
    </row>
    <row r="99" spans="1:25" x14ac:dyDescent="0.2">
      <c r="A99" s="1" t="s">
        <v>2</v>
      </c>
      <c r="B99" s="128">
        <f>B98+C98+B96</f>
        <v>191133.64257499893</v>
      </c>
      <c r="X99" s="203" t="s">
        <v>18</v>
      </c>
      <c r="Y99" s="203" t="s">
        <v>19</v>
      </c>
    </row>
    <row r="100" spans="1:25" x14ac:dyDescent="0.2">
      <c r="C100" s="11">
        <f>(B99*C95*90)/365</f>
        <v>1413.8653012397181</v>
      </c>
      <c r="X100" s="11"/>
      <c r="Y100" s="201">
        <v>0.03</v>
      </c>
    </row>
    <row r="101" spans="1:25" x14ac:dyDescent="0.2">
      <c r="A101" s="1" t="s">
        <v>3</v>
      </c>
      <c r="B101" s="11">
        <f>SUM(B99,B96,C100)</f>
        <v>206600.40787623866</v>
      </c>
      <c r="W101" s="1" t="s">
        <v>26</v>
      </c>
      <c r="X101" s="11">
        <f>$X$87</f>
        <v>146650.61524700202</v>
      </c>
    </row>
    <row r="102" spans="1:25" x14ac:dyDescent="0.2">
      <c r="C102" s="11">
        <f>(B101*C95*90)/365</f>
        <v>1528.2769897694368</v>
      </c>
      <c r="W102" s="1" t="s">
        <v>1</v>
      </c>
      <c r="X102" s="11">
        <f>M14*3</f>
        <v>8051.636614245258</v>
      </c>
    </row>
    <row r="103" spans="1:25" x14ac:dyDescent="0.2">
      <c r="A103" s="1" t="s">
        <v>0</v>
      </c>
      <c r="X103" s="11">
        <f>SUM(X101:X102)</f>
        <v>154702.25186124726</v>
      </c>
      <c r="Y103" s="11">
        <f>(X103*Y100*90)/365</f>
        <v>1144.3728219873085</v>
      </c>
    </row>
    <row r="104" spans="1:25" x14ac:dyDescent="0.2">
      <c r="B104" s="11">
        <f>SUM(B101,C102,B96)</f>
        <v>222181.58486600811</v>
      </c>
      <c r="C104" s="11">
        <f>(B104*C95*90)/365</f>
        <v>1643.5350113375941</v>
      </c>
      <c r="W104" s="1" t="s">
        <v>2</v>
      </c>
      <c r="X104" s="11">
        <f>SUM(X102:X103,Y103)</f>
        <v>163898.26129747982</v>
      </c>
    </row>
    <row r="105" spans="1:25" x14ac:dyDescent="0.2">
      <c r="B105" s="11"/>
      <c r="C105" s="11"/>
      <c r="Y105" s="11">
        <f>(X104*Y100*90)/365</f>
        <v>1212.398097269029</v>
      </c>
    </row>
    <row r="106" spans="1:25" x14ac:dyDescent="0.2">
      <c r="A106" s="1" t="s">
        <v>20</v>
      </c>
      <c r="B106" s="11">
        <f>SUM(B104,C104)</f>
        <v>223825.11987734571</v>
      </c>
      <c r="C106" s="11">
        <f>SUM(C98:C104)</f>
        <v>5885.9710335202526</v>
      </c>
      <c r="W106" s="1" t="s">
        <v>3</v>
      </c>
      <c r="X106" s="11">
        <f>SUM(X104,Y105,X102)</f>
        <v>173162.2960089941</v>
      </c>
    </row>
    <row r="107" spans="1:25" x14ac:dyDescent="0.2">
      <c r="A107" s="1" t="s">
        <v>36</v>
      </c>
      <c r="Y107" s="11">
        <f>(X106*Y100*90)/365</f>
        <v>1280.9265732172166</v>
      </c>
    </row>
    <row r="108" spans="1:25" x14ac:dyDescent="0.2">
      <c r="A108" s="1" t="s">
        <v>20</v>
      </c>
      <c r="B108" s="128"/>
      <c r="C108" s="128">
        <f>SUM(C85,C106)</f>
        <v>13031.619877345407</v>
      </c>
      <c r="W108" s="1" t="s">
        <v>0</v>
      </c>
      <c r="X108" s="11">
        <f>SUM(X106,Y107,X102)</f>
        <v>182494.85919645656</v>
      </c>
    </row>
    <row r="109" spans="1:25" x14ac:dyDescent="0.2">
      <c r="A109" s="1" t="s">
        <v>32</v>
      </c>
      <c r="Y109" s="11">
        <f>(X108*Y100*90)/365</f>
        <v>1349.9619721381719</v>
      </c>
    </row>
    <row r="110" spans="1:25" x14ac:dyDescent="0.2">
      <c r="A110" s="1" t="s">
        <v>20</v>
      </c>
      <c r="B110" s="128"/>
      <c r="C110" s="128">
        <f>SUM(C87,C108)</f>
        <v>46412.303377157776</v>
      </c>
      <c r="X110" s="11">
        <f>X108+Y109</f>
        <v>183844.82116859473</v>
      </c>
      <c r="Y110" s="11"/>
    </row>
    <row r="111" spans="1:25" x14ac:dyDescent="0.2">
      <c r="A111" s="1" t="s">
        <v>28</v>
      </c>
      <c r="W111" s="1" t="s">
        <v>20</v>
      </c>
      <c r="Y111" s="11">
        <f>SUM(Y103:Y109)</f>
        <v>4987.6594646117264</v>
      </c>
    </row>
    <row r="112" spans="1:25" x14ac:dyDescent="0.2">
      <c r="W112" s="1" t="s">
        <v>37</v>
      </c>
    </row>
    <row r="113" spans="1:25" x14ac:dyDescent="0.2">
      <c r="W113" s="1" t="s">
        <v>20</v>
      </c>
      <c r="X113" s="128"/>
      <c r="Y113" s="128">
        <f>SUM(Y90,Y111)</f>
        <v>14096.364670756941</v>
      </c>
    </row>
    <row r="114" spans="1:25" x14ac:dyDescent="0.2">
      <c r="A114" s="1" t="s">
        <v>7</v>
      </c>
      <c r="B114" s="1" t="s">
        <v>100</v>
      </c>
      <c r="W114" s="1" t="s">
        <v>32</v>
      </c>
    </row>
    <row r="115" spans="1:25" x14ac:dyDescent="0.2">
      <c r="A115" s="1" t="s">
        <v>17</v>
      </c>
      <c r="X115" s="128"/>
      <c r="Y115" s="128"/>
    </row>
    <row r="117" spans="1:25" x14ac:dyDescent="0.2">
      <c r="B117" s="203" t="s">
        <v>18</v>
      </c>
      <c r="C117" s="203" t="s">
        <v>19</v>
      </c>
    </row>
    <row r="118" spans="1:25" x14ac:dyDescent="0.2">
      <c r="B118" s="11"/>
      <c r="C118" s="201">
        <v>0.03</v>
      </c>
    </row>
    <row r="119" spans="1:25" x14ac:dyDescent="0.2">
      <c r="A119" s="1" t="s">
        <v>26</v>
      </c>
      <c r="B119" s="11">
        <f>$B$29</f>
        <v>14052.90000000002</v>
      </c>
      <c r="W119" s="1" t="s">
        <v>8</v>
      </c>
      <c r="X119" s="1" t="s">
        <v>100</v>
      </c>
    </row>
    <row r="120" spans="1:25" x14ac:dyDescent="0.2">
      <c r="A120" s="1" t="s">
        <v>1</v>
      </c>
      <c r="B120" s="128">
        <f>$B$106</f>
        <v>223825.11987734571</v>
      </c>
      <c r="W120" s="1" t="s">
        <v>17</v>
      </c>
    </row>
    <row r="121" spans="1:25" x14ac:dyDescent="0.2">
      <c r="B121" s="11">
        <f>SUM(B119:B120)</f>
        <v>237878.01987734574</v>
      </c>
      <c r="C121" s="11">
        <f>(B121*C118*90)/365</f>
        <v>1759.645626489955</v>
      </c>
    </row>
    <row r="122" spans="1:25" x14ac:dyDescent="0.2">
      <c r="A122" s="1" t="s">
        <v>2</v>
      </c>
      <c r="B122" s="128">
        <f>B121+C121+B119</f>
        <v>253690.56550383571</v>
      </c>
      <c r="X122" s="203" t="s">
        <v>18</v>
      </c>
      <c r="Y122" s="203" t="s">
        <v>19</v>
      </c>
    </row>
    <row r="123" spans="1:25" x14ac:dyDescent="0.2">
      <c r="C123" s="11">
        <f>(B122*C118*90)/365</f>
        <v>1876.6151420831679</v>
      </c>
      <c r="X123" s="11"/>
      <c r="Y123" s="201">
        <v>0.03</v>
      </c>
    </row>
    <row r="124" spans="1:25" x14ac:dyDescent="0.2">
      <c r="A124" s="1" t="s">
        <v>3</v>
      </c>
      <c r="B124" s="11">
        <f>SUM(B122,B119,C123)</f>
        <v>269620.08064591885</v>
      </c>
      <c r="W124" s="1" t="s">
        <v>26</v>
      </c>
      <c r="X124" s="11">
        <f>$X$110</f>
        <v>183844.82116859473</v>
      </c>
    </row>
    <row r="125" spans="1:25" x14ac:dyDescent="0.2">
      <c r="C125" s="11">
        <f>(B124*C118*90)/365</f>
        <v>1994.4499116273446</v>
      </c>
      <c r="W125" s="1" t="s">
        <v>1</v>
      </c>
      <c r="X125" s="11">
        <f>M15*3</f>
        <v>7822.3761154060885</v>
      </c>
    </row>
    <row r="126" spans="1:25" x14ac:dyDescent="0.2">
      <c r="A126" s="1" t="s">
        <v>0</v>
      </c>
      <c r="X126" s="11">
        <f>SUM(X124:X125)</f>
        <v>191667.19728400081</v>
      </c>
      <c r="Y126" s="11">
        <f>(X126*Y123*90)/365</f>
        <v>1417.8121442926085</v>
      </c>
    </row>
    <row r="127" spans="1:25" x14ac:dyDescent="0.2">
      <c r="B127" s="11">
        <f>SUM(B124,C125,B119)</f>
        <v>285667.43055754621</v>
      </c>
      <c r="C127" s="11">
        <f>(B127*C118*90)/365</f>
        <v>2113.156335631164</v>
      </c>
      <c r="W127" s="1" t="s">
        <v>2</v>
      </c>
      <c r="X127" s="11">
        <f>SUM(X125:X126,Y126)</f>
        <v>200907.38554369949</v>
      </c>
    </row>
    <row r="128" spans="1:25" x14ac:dyDescent="0.2">
      <c r="B128" s="11"/>
      <c r="C128" s="11"/>
      <c r="Y128" s="11">
        <f>(X127*Y123*90)/365</f>
        <v>1486.1642218301056</v>
      </c>
    </row>
    <row r="129" spans="1:25" x14ac:dyDescent="0.2">
      <c r="A129" s="1" t="s">
        <v>20</v>
      </c>
      <c r="B129" s="11">
        <f>SUM(B127,C127)</f>
        <v>287780.58689317736</v>
      </c>
      <c r="C129" s="11">
        <f>SUM(C121:C127)</f>
        <v>7743.8670158316309</v>
      </c>
      <c r="W129" s="1" t="s">
        <v>3</v>
      </c>
      <c r="X129" s="11">
        <f>SUM(X127,Y128,X125)</f>
        <v>210215.92588093568</v>
      </c>
    </row>
    <row r="130" spans="1:25" x14ac:dyDescent="0.2">
      <c r="A130" s="1" t="s">
        <v>37</v>
      </c>
      <c r="Y130" s="11">
        <f>(X129*Y123*90)/365</f>
        <v>1555.0219174754145</v>
      </c>
    </row>
    <row r="131" spans="1:25" x14ac:dyDescent="0.2">
      <c r="A131" s="1" t="s">
        <v>20</v>
      </c>
      <c r="B131" s="128"/>
      <c r="C131" s="128">
        <f>SUM(C108,C129)</f>
        <v>20775.48689317704</v>
      </c>
      <c r="W131" s="1" t="s">
        <v>0</v>
      </c>
      <c r="X131" s="11">
        <f>SUM(X129,Y130,X125)</f>
        <v>219593.32391381718</v>
      </c>
    </row>
    <row r="132" spans="1:25" x14ac:dyDescent="0.2">
      <c r="A132" s="1" t="s">
        <v>32</v>
      </c>
      <c r="Y132" s="11">
        <f>(X131*Y123*90)/365</f>
        <v>1624.3889714172776</v>
      </c>
    </row>
    <row r="133" spans="1:25" x14ac:dyDescent="0.2">
      <c r="A133" s="1" t="s">
        <v>20</v>
      </c>
      <c r="B133" s="128"/>
      <c r="C133" s="128">
        <f>SUM(C110,C131)</f>
        <v>67187.790270334808</v>
      </c>
      <c r="X133" s="11">
        <f>X131+Y132</f>
        <v>221217.71288523445</v>
      </c>
      <c r="Y133" s="11"/>
    </row>
    <row r="134" spans="1:25" x14ac:dyDescent="0.2">
      <c r="A134" s="1" t="s">
        <v>28</v>
      </c>
      <c r="W134" s="1" t="s">
        <v>20</v>
      </c>
      <c r="Y134" s="11">
        <f>SUM(Y126:Y132)</f>
        <v>6083.3872550154065</v>
      </c>
    </row>
    <row r="135" spans="1:25" x14ac:dyDescent="0.2">
      <c r="W135" s="1" t="s">
        <v>38</v>
      </c>
    </row>
    <row r="136" spans="1:25" x14ac:dyDescent="0.2">
      <c r="W136" s="1" t="s">
        <v>20</v>
      </c>
      <c r="X136" s="128"/>
      <c r="Y136" s="128">
        <f>SUM(Y113,Y134)</f>
        <v>20179.751925772347</v>
      </c>
    </row>
    <row r="137" spans="1:25" x14ac:dyDescent="0.2">
      <c r="A137" s="1" t="s">
        <v>8</v>
      </c>
      <c r="B137" s="1" t="s">
        <v>100</v>
      </c>
      <c r="W137" s="1" t="s">
        <v>32</v>
      </c>
    </row>
    <row r="138" spans="1:25" x14ac:dyDescent="0.2">
      <c r="A138" s="1" t="s">
        <v>17</v>
      </c>
      <c r="X138" s="128"/>
      <c r="Y138" s="128"/>
    </row>
    <row r="140" spans="1:25" x14ac:dyDescent="0.2">
      <c r="B140" s="203" t="s">
        <v>18</v>
      </c>
      <c r="C140" s="203" t="s">
        <v>19</v>
      </c>
    </row>
    <row r="141" spans="1:25" x14ac:dyDescent="0.2">
      <c r="B141" s="11"/>
      <c r="C141" s="201">
        <v>0.03</v>
      </c>
    </row>
    <row r="142" spans="1:25" x14ac:dyDescent="0.2">
      <c r="A142" s="1" t="s">
        <v>26</v>
      </c>
      <c r="B142" s="11">
        <f>$B$29</f>
        <v>14052.90000000002</v>
      </c>
      <c r="W142" s="1" t="s">
        <v>9</v>
      </c>
      <c r="X142" s="1" t="s">
        <v>100</v>
      </c>
    </row>
    <row r="143" spans="1:25" x14ac:dyDescent="0.2">
      <c r="A143" s="1" t="s">
        <v>1</v>
      </c>
      <c r="B143" s="128">
        <f>$B$129</f>
        <v>287780.58689317736</v>
      </c>
      <c r="W143" s="1" t="s">
        <v>17</v>
      </c>
    </row>
    <row r="144" spans="1:25" x14ac:dyDescent="0.2">
      <c r="B144" s="11">
        <f t="shared" ref="B144" si="11">SUM(B142:B143)</f>
        <v>301833.48689317738</v>
      </c>
      <c r="C144" s="11">
        <f t="shared" ref="C144" si="12">(B144*C141*90)/365</f>
        <v>2232.7408619495313</v>
      </c>
    </row>
    <row r="145" spans="1:25" x14ac:dyDescent="0.2">
      <c r="A145" s="1" t="s">
        <v>2</v>
      </c>
      <c r="B145" s="128">
        <f t="shared" ref="B145" si="13">B144+C144+B142</f>
        <v>318119.12775512692</v>
      </c>
      <c r="X145" s="203" t="s">
        <v>18</v>
      </c>
      <c r="Y145" s="203" t="s">
        <v>19</v>
      </c>
    </row>
    <row r="146" spans="1:25" x14ac:dyDescent="0.2">
      <c r="C146" s="11">
        <f t="shared" ref="C146" si="14">(B145*C141*90)/365</f>
        <v>2353.2099861338156</v>
      </c>
      <c r="X146" s="11"/>
      <c r="Y146" s="201">
        <v>0.03</v>
      </c>
    </row>
    <row r="147" spans="1:25" x14ac:dyDescent="0.2">
      <c r="A147" s="1" t="s">
        <v>3</v>
      </c>
      <c r="B147" s="11">
        <f t="shared" ref="B147" si="15">SUM(B145,B142,C146)</f>
        <v>334525.23774126073</v>
      </c>
      <c r="W147" s="1" t="s">
        <v>26</v>
      </c>
      <c r="X147" s="11">
        <f>$X$133</f>
        <v>221217.71288523445</v>
      </c>
    </row>
    <row r="148" spans="1:25" x14ac:dyDescent="0.2">
      <c r="C148" s="11">
        <f t="shared" ref="C148" si="16">(B147*C141*90)/365</f>
        <v>2474.570251784668</v>
      </c>
      <c r="W148" s="1" t="s">
        <v>1</v>
      </c>
      <c r="X148" s="11">
        <f>M16*3</f>
        <v>7588.235338572902</v>
      </c>
    </row>
    <row r="149" spans="1:25" x14ac:dyDescent="0.2">
      <c r="A149" s="1" t="s">
        <v>0</v>
      </c>
      <c r="X149" s="11">
        <f>SUM(X147:X148)</f>
        <v>228805.94822380735</v>
      </c>
      <c r="Y149" s="11">
        <f>(X149*Y146*90)/365</f>
        <v>1692.5371512446022</v>
      </c>
    </row>
    <row r="150" spans="1:25" x14ac:dyDescent="0.2">
      <c r="B150" s="11">
        <f t="shared" ref="B150" si="17">SUM(B147,C148,B142)</f>
        <v>351052.70799304545</v>
      </c>
      <c r="C150" s="11">
        <f t="shared" ref="C150" si="18">(B150*C141*90)/365</f>
        <v>2596.8282509074593</v>
      </c>
      <c r="W150" s="1" t="s">
        <v>2</v>
      </c>
      <c r="X150" s="11">
        <f>SUM(X148:X149,Y149)</f>
        <v>238086.72071362488</v>
      </c>
    </row>
    <row r="151" spans="1:25" x14ac:dyDescent="0.2">
      <c r="B151" s="11"/>
      <c r="C151" s="11"/>
      <c r="Y151" s="11">
        <f>(X150*Y146*90)/365</f>
        <v>1761.1894408953074</v>
      </c>
    </row>
    <row r="152" spans="1:25" x14ac:dyDescent="0.2">
      <c r="A152" s="1" t="s">
        <v>20</v>
      </c>
      <c r="B152" s="11">
        <f>SUM(B150,C150)</f>
        <v>353649.53624395293</v>
      </c>
      <c r="C152" s="11">
        <f>SUM(C144:C150)</f>
        <v>9657.3493507754738</v>
      </c>
      <c r="W152" s="1" t="s">
        <v>3</v>
      </c>
      <c r="X152" s="11">
        <f>SUM(X150,Y151,X148)</f>
        <v>247436.14549309309</v>
      </c>
    </row>
    <row r="153" spans="1:25" x14ac:dyDescent="0.2">
      <c r="A153" s="1" t="s">
        <v>38</v>
      </c>
      <c r="Y153" s="11">
        <f>(X152*Y146*90)/365</f>
        <v>1830.3495694009625</v>
      </c>
    </row>
    <row r="154" spans="1:25" x14ac:dyDescent="0.2">
      <c r="A154" s="1" t="s">
        <v>20</v>
      </c>
      <c r="B154" s="128"/>
      <c r="C154" s="128">
        <f>SUM(C131,C152)</f>
        <v>30432.836243952515</v>
      </c>
      <c r="W154" s="1" t="s">
        <v>0</v>
      </c>
      <c r="X154" s="11">
        <f>SUM(X152,Y153,X148)</f>
        <v>256854.73040106698</v>
      </c>
    </row>
    <row r="155" spans="1:25" x14ac:dyDescent="0.2">
      <c r="A155" s="1" t="s">
        <v>32</v>
      </c>
      <c r="Y155" s="11">
        <f>(X154*Y146*90)/365</f>
        <v>1900.0212933777557</v>
      </c>
    </row>
    <row r="156" spans="1:25" x14ac:dyDescent="0.2">
      <c r="A156" s="1" t="s">
        <v>20</v>
      </c>
      <c r="B156" s="128"/>
      <c r="C156" s="128">
        <f>SUM(C133,C154)</f>
        <v>97620.626514287316</v>
      </c>
      <c r="X156" s="11">
        <f>X154+Y155</f>
        <v>258754.75169444474</v>
      </c>
      <c r="Y156" s="11"/>
    </row>
    <row r="157" spans="1:25" x14ac:dyDescent="0.2">
      <c r="A157" s="1" t="s">
        <v>28</v>
      </c>
      <c r="W157" s="1" t="s">
        <v>20</v>
      </c>
      <c r="Y157" s="11">
        <f>SUM(Y149:Y155)</f>
        <v>7184.0974549186276</v>
      </c>
    </row>
    <row r="158" spans="1:25" x14ac:dyDescent="0.2">
      <c r="W158" s="1" t="s">
        <v>39</v>
      </c>
    </row>
    <row r="159" spans="1:25" x14ac:dyDescent="0.2">
      <c r="W159" s="1" t="s">
        <v>20</v>
      </c>
      <c r="X159" s="128"/>
      <c r="Y159" s="128">
        <f>SUM(Y136,Y157)</f>
        <v>27363.849380690976</v>
      </c>
    </row>
    <row r="160" spans="1:25" x14ac:dyDescent="0.2">
      <c r="A160" s="1" t="s">
        <v>9</v>
      </c>
      <c r="B160" s="1" t="s">
        <v>100</v>
      </c>
      <c r="W160" s="1" t="s">
        <v>32</v>
      </c>
    </row>
    <row r="161" spans="1:25" x14ac:dyDescent="0.2">
      <c r="A161" s="1" t="s">
        <v>17</v>
      </c>
      <c r="X161" s="128"/>
      <c r="Y161" s="128"/>
    </row>
    <row r="163" spans="1:25" x14ac:dyDescent="0.2">
      <c r="B163" s="203" t="s">
        <v>18</v>
      </c>
      <c r="C163" s="203" t="s">
        <v>19</v>
      </c>
    </row>
    <row r="164" spans="1:25" x14ac:dyDescent="0.2">
      <c r="B164" s="11"/>
      <c r="C164" s="201">
        <v>0.03</v>
      </c>
    </row>
    <row r="165" spans="1:25" x14ac:dyDescent="0.2">
      <c r="A165" s="1" t="s">
        <v>26</v>
      </c>
      <c r="B165" s="11">
        <f>$B$29</f>
        <v>14052.90000000002</v>
      </c>
      <c r="W165" s="1" t="s">
        <v>10</v>
      </c>
      <c r="X165" s="1" t="s">
        <v>100</v>
      </c>
    </row>
    <row r="166" spans="1:25" x14ac:dyDescent="0.2">
      <c r="A166" s="1" t="s">
        <v>1</v>
      </c>
      <c r="B166" s="128">
        <f>$B$152</f>
        <v>353649.53624395293</v>
      </c>
      <c r="W166" s="1" t="s">
        <v>17</v>
      </c>
    </row>
    <row r="167" spans="1:25" x14ac:dyDescent="0.2">
      <c r="B167" s="11">
        <f t="shared" ref="B167" si="19">SUM(B165:B166)</f>
        <v>367702.43624395295</v>
      </c>
      <c r="C167" s="11">
        <f t="shared" ref="C167" si="20">(B167*C164*90)/365</f>
        <v>2719.9906242703364</v>
      </c>
    </row>
    <row r="168" spans="1:25" x14ac:dyDescent="0.2">
      <c r="A168" s="1" t="s">
        <v>2</v>
      </c>
      <c r="B168" s="128">
        <f t="shared" ref="B168" si="21">B167+C167+B165</f>
        <v>384475.32686822332</v>
      </c>
      <c r="X168" s="203" t="s">
        <v>18</v>
      </c>
      <c r="Y168" s="203" t="s">
        <v>19</v>
      </c>
    </row>
    <row r="169" spans="1:25" x14ac:dyDescent="0.2">
      <c r="C169" s="11">
        <f t="shared" ref="C169" si="22">(B168*C164*90)/365</f>
        <v>2844.0640617649397</v>
      </c>
      <c r="X169" s="11"/>
      <c r="Y169" s="201">
        <v>0.03</v>
      </c>
    </row>
    <row r="170" spans="1:25" x14ac:dyDescent="0.2">
      <c r="A170" s="1" t="s">
        <v>3</v>
      </c>
      <c r="B170" s="11">
        <f t="shared" ref="B170" si="23">SUM(B168,B165,C169)</f>
        <v>401372.29092998826</v>
      </c>
      <c r="W170" s="1" t="s">
        <v>26</v>
      </c>
      <c r="X170" s="11">
        <f>$X$156</f>
        <v>258754.75169444474</v>
      </c>
    </row>
    <row r="171" spans="1:25" x14ac:dyDescent="0.2">
      <c r="C171" s="11">
        <f t="shared" ref="C171" si="24">(B170*C164*90)/365</f>
        <v>2969.0553027697761</v>
      </c>
      <c r="W171" s="1" t="s">
        <v>1</v>
      </c>
      <c r="X171" s="11">
        <f>M17*3</f>
        <v>7349.2018166047874</v>
      </c>
    </row>
    <row r="172" spans="1:25" x14ac:dyDescent="0.2">
      <c r="A172" s="1" t="s">
        <v>0</v>
      </c>
      <c r="X172" s="11">
        <f>SUM(X170:X171)</f>
        <v>266103.95351104951</v>
      </c>
      <c r="Y172" s="11">
        <f>(X172*Y169*90)/365</f>
        <v>1968.4402040543389</v>
      </c>
    </row>
    <row r="173" spans="1:25" x14ac:dyDescent="0.2">
      <c r="B173" s="11">
        <f t="shared" ref="B173" si="25">SUM(B170,C171,B165)</f>
        <v>418394.24623275804</v>
      </c>
      <c r="C173" s="11">
        <f t="shared" ref="C173" si="26">(B173*C164*90)/365</f>
        <v>3094.9711365162925</v>
      </c>
      <c r="W173" s="1" t="s">
        <v>2</v>
      </c>
      <c r="X173" s="11">
        <f>SUM(X171:X172,Y172)</f>
        <v>275421.59553170862</v>
      </c>
    </row>
    <row r="174" spans="1:25" x14ac:dyDescent="0.2">
      <c r="B174" s="11"/>
      <c r="C174" s="11"/>
      <c r="Y174" s="11">
        <f>(X173*Y169*90)/365</f>
        <v>2037.3652272208581</v>
      </c>
    </row>
    <row r="175" spans="1:25" x14ac:dyDescent="0.2">
      <c r="A175" s="1" t="s">
        <v>20</v>
      </c>
      <c r="B175" s="11">
        <f>SUM(B173,C173)</f>
        <v>421489.21736927435</v>
      </c>
      <c r="C175" s="11">
        <f>SUM(C167:C173)</f>
        <v>11628.081125321345</v>
      </c>
      <c r="W175" s="1" t="s">
        <v>3</v>
      </c>
      <c r="X175" s="11">
        <f>SUM(X173,Y174,X171)</f>
        <v>284808.16257553425</v>
      </c>
    </row>
    <row r="176" spans="1:25" x14ac:dyDescent="0.2">
      <c r="A176" s="1" t="s">
        <v>39</v>
      </c>
      <c r="Y176" s="11">
        <f>(X175*Y169*90)/365</f>
        <v>2106.8001067231303</v>
      </c>
    </row>
    <row r="177" spans="1:25" x14ac:dyDescent="0.2">
      <c r="A177" s="1" t="s">
        <v>20</v>
      </c>
      <c r="B177" s="128"/>
      <c r="C177" s="128">
        <f>SUM(C154,C175)</f>
        <v>42060.917369273862</v>
      </c>
      <c r="W177" s="1" t="s">
        <v>0</v>
      </c>
      <c r="X177" s="11">
        <f>SUM(X175,Y176,X171)</f>
        <v>294264.16449886217</v>
      </c>
    </row>
    <row r="178" spans="1:25" x14ac:dyDescent="0.2">
      <c r="A178" s="1" t="s">
        <v>32</v>
      </c>
      <c r="Y178" s="11">
        <f>(X177*Y169*90)/365</f>
        <v>2176.7486141011718</v>
      </c>
    </row>
    <row r="179" spans="1:25" x14ac:dyDescent="0.2">
      <c r="A179" s="1" t="s">
        <v>20</v>
      </c>
      <c r="B179" s="128"/>
      <c r="C179" s="128">
        <f>SUM(C156,C177)</f>
        <v>139681.54388356119</v>
      </c>
      <c r="X179" s="11">
        <f>X177+Y178</f>
        <v>296440.91311296332</v>
      </c>
      <c r="Y179" s="11"/>
    </row>
    <row r="180" spans="1:25" x14ac:dyDescent="0.2">
      <c r="A180" s="1" t="s">
        <v>28</v>
      </c>
      <c r="W180" s="1" t="s">
        <v>20</v>
      </c>
      <c r="Y180" s="11">
        <f>SUM(Y172:Y178)</f>
        <v>8289.3541520994986</v>
      </c>
    </row>
    <row r="181" spans="1:25" x14ac:dyDescent="0.2">
      <c r="W181" s="1" t="s">
        <v>40</v>
      </c>
    </row>
    <row r="182" spans="1:25" x14ac:dyDescent="0.2">
      <c r="W182" s="1" t="s">
        <v>20</v>
      </c>
      <c r="X182" s="128"/>
      <c r="Y182" s="128">
        <f>SUM(Y159,Y180)</f>
        <v>35653.203532790474</v>
      </c>
    </row>
    <row r="183" spans="1:25" x14ac:dyDescent="0.2">
      <c r="A183" s="1" t="s">
        <v>10</v>
      </c>
      <c r="B183" s="1" t="s">
        <v>100</v>
      </c>
      <c r="W183" s="1" t="s">
        <v>32</v>
      </c>
    </row>
    <row r="184" spans="1:25" x14ac:dyDescent="0.2">
      <c r="A184" s="1" t="s">
        <v>17</v>
      </c>
      <c r="X184" s="128"/>
      <c r="Y184" s="128"/>
    </row>
    <row r="186" spans="1:25" x14ac:dyDescent="0.2">
      <c r="B186" s="203" t="s">
        <v>18</v>
      </c>
      <c r="C186" s="203" t="s">
        <v>19</v>
      </c>
    </row>
    <row r="187" spans="1:25" x14ac:dyDescent="0.2">
      <c r="B187" s="11"/>
      <c r="C187" s="201">
        <v>0.03</v>
      </c>
    </row>
    <row r="188" spans="1:25" x14ac:dyDescent="0.2">
      <c r="A188" s="1" t="s">
        <v>26</v>
      </c>
      <c r="B188" s="11">
        <f>$B$29</f>
        <v>14052.90000000002</v>
      </c>
      <c r="W188" s="1" t="s">
        <v>11</v>
      </c>
      <c r="X188" s="1" t="s">
        <v>100</v>
      </c>
    </row>
    <row r="189" spans="1:25" x14ac:dyDescent="0.2">
      <c r="A189" s="1" t="s">
        <v>1</v>
      </c>
      <c r="B189" s="128">
        <f>$B$175</f>
        <v>421489.21736927435</v>
      </c>
      <c r="W189" s="1" t="s">
        <v>17</v>
      </c>
    </row>
    <row r="190" spans="1:25" x14ac:dyDescent="0.2">
      <c r="B190" s="11">
        <f t="shared" ref="B190" si="27">SUM(B188:B189)</f>
        <v>435542.11736927438</v>
      </c>
      <c r="C190" s="11">
        <f t="shared" ref="C190" si="28">(B190*C187*90)/365</f>
        <v>3221.8184024576453</v>
      </c>
    </row>
    <row r="191" spans="1:25" x14ac:dyDescent="0.2">
      <c r="A191" s="1" t="s">
        <v>2</v>
      </c>
      <c r="B191" s="128">
        <f t="shared" ref="B191" si="29">B190+C190+B188</f>
        <v>452816.83577173203</v>
      </c>
      <c r="X191" s="203" t="s">
        <v>18</v>
      </c>
      <c r="Y191" s="203" t="s">
        <v>19</v>
      </c>
    </row>
    <row r="192" spans="1:25" x14ac:dyDescent="0.2">
      <c r="C192" s="11">
        <f t="shared" ref="C192" si="30">(B191*C187*90)/365</f>
        <v>3349.6039906402093</v>
      </c>
      <c r="X192" s="11"/>
      <c r="Y192" s="201">
        <v>0.03</v>
      </c>
    </row>
    <row r="193" spans="1:25" x14ac:dyDescent="0.2">
      <c r="A193" s="1" t="s">
        <v>3</v>
      </c>
      <c r="B193" s="11">
        <f t="shared" ref="B193" si="31">SUM(B191,B188,C192)</f>
        <v>470219.33976237226</v>
      </c>
      <c r="W193" s="1" t="s">
        <v>26</v>
      </c>
      <c r="X193" s="11">
        <f>$X$179</f>
        <v>296440.91311296332</v>
      </c>
    </row>
    <row r="194" spans="1:25" x14ac:dyDescent="0.2">
      <c r="C194" s="11">
        <f t="shared" ref="C194" si="32">(B193*C187*90)/365</f>
        <v>3478.3348420778225</v>
      </c>
      <c r="W194" s="1" t="s">
        <v>1</v>
      </c>
      <c r="X194" s="11">
        <f>M18*3</f>
        <v>7105.2196207733123</v>
      </c>
    </row>
    <row r="195" spans="1:25" x14ac:dyDescent="0.2">
      <c r="A195" s="1" t="s">
        <v>0</v>
      </c>
      <c r="X195" s="11">
        <f>SUM(X193:X194)</f>
        <v>303546.13273373665</v>
      </c>
      <c r="Y195" s="11">
        <f>(X195*Y192*90)/365</f>
        <v>2245.4097489892847</v>
      </c>
    </row>
    <row r="196" spans="1:25" x14ac:dyDescent="0.2">
      <c r="B196" s="11">
        <f t="shared" ref="B196" si="33">SUM(B193,C194,B188)</f>
        <v>487750.57460445008</v>
      </c>
      <c r="C196" s="11">
        <f t="shared" ref="C196" si="34">(B196*C187*90)/365</f>
        <v>3608.0179491288086</v>
      </c>
      <c r="W196" s="1" t="s">
        <v>2</v>
      </c>
      <c r="X196" s="11">
        <f>SUM(X194:X195,Y195)</f>
        <v>312896.76210349926</v>
      </c>
    </row>
    <row r="197" spans="1:25" x14ac:dyDescent="0.2">
      <c r="B197" s="11"/>
      <c r="C197" s="11"/>
      <c r="Y197" s="11">
        <f>(X196*Y192*90)/365</f>
        <v>2314.5787881628708</v>
      </c>
    </row>
    <row r="198" spans="1:25" x14ac:dyDescent="0.2">
      <c r="A198" s="1" t="s">
        <v>20</v>
      </c>
      <c r="B198" s="11">
        <f>SUM(B196,C196)</f>
        <v>491358.5925535789</v>
      </c>
      <c r="C198" s="11">
        <f>SUM(C190:C196)</f>
        <v>13657.775184304486</v>
      </c>
      <c r="W198" s="1" t="s">
        <v>3</v>
      </c>
      <c r="X198" s="11">
        <f>SUM(X196,Y197,X194)</f>
        <v>322316.56051243545</v>
      </c>
    </row>
    <row r="199" spans="1:25" x14ac:dyDescent="0.2">
      <c r="A199" s="1" t="s">
        <v>40</v>
      </c>
      <c r="Y199" s="11">
        <f>(X198*Y192*90)/365</f>
        <v>2384.2594887221253</v>
      </c>
    </row>
    <row r="200" spans="1:25" x14ac:dyDescent="0.2">
      <c r="A200" s="1" t="s">
        <v>20</v>
      </c>
      <c r="B200" s="128"/>
      <c r="C200" s="128">
        <f>SUM(C177,C198)</f>
        <v>55718.692553578352</v>
      </c>
      <c r="W200" s="1" t="s">
        <v>0</v>
      </c>
      <c r="X200" s="11">
        <f>SUM(X198,Y199,X194)</f>
        <v>331806.03962193092</v>
      </c>
    </row>
    <row r="201" spans="1:25" x14ac:dyDescent="0.2">
      <c r="A201" s="1" t="s">
        <v>32</v>
      </c>
      <c r="Y201" s="11">
        <f>(X200*Y192*90)/365</f>
        <v>2454.4556355594891</v>
      </c>
    </row>
    <row r="202" spans="1:25" x14ac:dyDescent="0.2">
      <c r="A202" s="1" t="s">
        <v>20</v>
      </c>
      <c r="B202" s="128"/>
      <c r="C202" s="128">
        <f>SUM(C179,C200)</f>
        <v>195400.23643713954</v>
      </c>
      <c r="X202" s="11">
        <f>X200+Y201</f>
        <v>334260.49525749043</v>
      </c>
      <c r="Y202" s="11"/>
    </row>
    <row r="203" spans="1:25" x14ac:dyDescent="0.2">
      <c r="A203" s="1" t="s">
        <v>28</v>
      </c>
      <c r="W203" s="1" t="s">
        <v>20</v>
      </c>
      <c r="Y203" s="11">
        <f>SUM(Y195:Y201)</f>
        <v>9398.7036614337703</v>
      </c>
    </row>
    <row r="204" spans="1:25" x14ac:dyDescent="0.2">
      <c r="W204" s="1" t="s">
        <v>41</v>
      </c>
    </row>
    <row r="205" spans="1:25" x14ac:dyDescent="0.2">
      <c r="W205" s="1" t="s">
        <v>20</v>
      </c>
      <c r="X205" s="128"/>
      <c r="Y205" s="128">
        <f>SUM(Y182,Y203)</f>
        <v>45051.907194224244</v>
      </c>
    </row>
    <row r="206" spans="1:25" x14ac:dyDescent="0.2">
      <c r="A206" s="1" t="s">
        <v>11</v>
      </c>
      <c r="B206" s="1" t="s">
        <v>100</v>
      </c>
      <c r="W206" s="1" t="s">
        <v>32</v>
      </c>
    </row>
    <row r="207" spans="1:25" x14ac:dyDescent="0.2">
      <c r="A207" s="1" t="s">
        <v>17</v>
      </c>
      <c r="X207" s="128"/>
      <c r="Y207" s="128"/>
    </row>
    <row r="209" spans="1:25" x14ac:dyDescent="0.2">
      <c r="B209" s="203" t="s">
        <v>18</v>
      </c>
      <c r="C209" s="203" t="s">
        <v>19</v>
      </c>
    </row>
    <row r="210" spans="1:25" x14ac:dyDescent="0.2">
      <c r="B210" s="11"/>
      <c r="C210" s="201">
        <v>0.03</v>
      </c>
    </row>
    <row r="211" spans="1:25" x14ac:dyDescent="0.2">
      <c r="A211" s="1" t="s">
        <v>26</v>
      </c>
      <c r="B211" s="11">
        <f>$B$29</f>
        <v>14052.90000000002</v>
      </c>
      <c r="W211" s="1" t="s">
        <v>12</v>
      </c>
      <c r="X211" s="1" t="s">
        <v>100</v>
      </c>
    </row>
    <row r="212" spans="1:25" x14ac:dyDescent="0.2">
      <c r="A212" s="1" t="s">
        <v>1</v>
      </c>
      <c r="B212" s="128">
        <f>$B$198</f>
        <v>491358.5925535789</v>
      </c>
      <c r="W212" s="1" t="s">
        <v>17</v>
      </c>
    </row>
    <row r="213" spans="1:25" x14ac:dyDescent="0.2">
      <c r="B213" s="11">
        <f t="shared" ref="B213" si="35">SUM(B211:B212)</f>
        <v>505411.49255357892</v>
      </c>
      <c r="C213" s="11">
        <f t="shared" ref="C213" si="36">(B213*C210*90)/365</f>
        <v>3738.6603558757893</v>
      </c>
    </row>
    <row r="214" spans="1:25" x14ac:dyDescent="0.2">
      <c r="A214" s="1" t="s">
        <v>2</v>
      </c>
      <c r="B214" s="128">
        <f t="shared" ref="B214" si="37">B213+C213+B211</f>
        <v>523203.05290945474</v>
      </c>
      <c r="X214" s="203" t="s">
        <v>18</v>
      </c>
      <c r="Y214" s="203" t="s">
        <v>19</v>
      </c>
    </row>
    <row r="215" spans="1:25" x14ac:dyDescent="0.2">
      <c r="C215" s="11">
        <f t="shared" ref="C215" si="38">(B214*C210*90)/365</f>
        <v>3870.2691585082948</v>
      </c>
      <c r="X215" s="11"/>
      <c r="Y215" s="201">
        <v>0.03</v>
      </c>
    </row>
    <row r="216" spans="1:25" x14ac:dyDescent="0.2">
      <c r="A216" s="1" t="s">
        <v>3</v>
      </c>
      <c r="B216" s="11">
        <f t="shared" ref="B216" si="39">SUM(B214,B211,C215)</f>
        <v>541126.22206796298</v>
      </c>
      <c r="W216" s="1" t="s">
        <v>26</v>
      </c>
      <c r="X216" s="11">
        <f>$X$202</f>
        <v>334260.49525749043</v>
      </c>
    </row>
    <row r="217" spans="1:25" x14ac:dyDescent="0.2">
      <c r="C217" s="11">
        <f t="shared" ref="C217" si="40">(B216*C210*90)/365</f>
        <v>4002.8515057082191</v>
      </c>
      <c r="W217" s="1" t="s">
        <v>1</v>
      </c>
      <c r="X217" s="11">
        <f>M19*3</f>
        <v>6856.2097720608908</v>
      </c>
    </row>
    <row r="218" spans="1:25" x14ac:dyDescent="0.2">
      <c r="A218" s="1" t="s">
        <v>0</v>
      </c>
      <c r="X218" s="11">
        <f>SUM(X216:X217)</f>
        <v>341116.70502955135</v>
      </c>
      <c r="Y218" s="11">
        <f>(X218*Y215*90)/365</f>
        <v>2523.3290509035305</v>
      </c>
    </row>
    <row r="219" spans="1:25" x14ac:dyDescent="0.2">
      <c r="B219" s="11">
        <f t="shared" ref="B219" si="41">SUM(B216,C217,B211)</f>
        <v>559181.97357367119</v>
      </c>
      <c r="C219" s="11">
        <f t="shared" ref="C219" si="42">(B219*C210*90)/365</f>
        <v>4136.4145990381157</v>
      </c>
      <c r="W219" s="1" t="s">
        <v>2</v>
      </c>
      <c r="X219" s="11">
        <f>SUM(X217:X218,Y218)</f>
        <v>350496.24385251582</v>
      </c>
    </row>
    <row r="220" spans="1:25" x14ac:dyDescent="0.2">
      <c r="B220" s="11"/>
      <c r="C220" s="11"/>
      <c r="Y220" s="11">
        <f>(X219*Y215*90)/365</f>
        <v>2592.711940826829</v>
      </c>
    </row>
    <row r="221" spans="1:25" x14ac:dyDescent="0.2">
      <c r="A221" s="1" t="s">
        <v>20</v>
      </c>
      <c r="B221" s="11">
        <f>SUM(B219,C219)</f>
        <v>563318.38817270927</v>
      </c>
      <c r="C221" s="11">
        <f>SUM(C213:C219)</f>
        <v>15748.19561913042</v>
      </c>
      <c r="W221" s="1" t="s">
        <v>3</v>
      </c>
      <c r="X221" s="11">
        <f>SUM(X219,Y220,X217)</f>
        <v>359945.16556540359</v>
      </c>
    </row>
    <row r="222" spans="1:25" x14ac:dyDescent="0.2">
      <c r="A222" s="1" t="s">
        <v>41</v>
      </c>
      <c r="Y222" s="11">
        <f>(X221*Y215*90)/365</f>
        <v>2662.6080740454513</v>
      </c>
    </row>
    <row r="223" spans="1:25" x14ac:dyDescent="0.2">
      <c r="A223" s="1" t="s">
        <v>20</v>
      </c>
      <c r="B223" s="128"/>
      <c r="C223" s="128">
        <f>SUM(C200,C221)</f>
        <v>71466.888172708772</v>
      </c>
      <c r="W223" s="1" t="s">
        <v>0</v>
      </c>
      <c r="X223" s="11">
        <f>SUM(X221,Y222,X217)</f>
        <v>369463.98341150995</v>
      </c>
    </row>
    <row r="224" spans="1:25" x14ac:dyDescent="0.2">
      <c r="A224" s="1" t="s">
        <v>32</v>
      </c>
      <c r="Y224" s="11">
        <f>(X223*Y215*90)/365</f>
        <v>2733.0212471536352</v>
      </c>
    </row>
    <row r="225" spans="1:25" x14ac:dyDescent="0.2">
      <c r="A225" s="1" t="s">
        <v>20</v>
      </c>
      <c r="B225" s="128"/>
      <c r="C225" s="128">
        <f>SUM(C202,C223)</f>
        <v>266867.12460984831</v>
      </c>
      <c r="X225" s="11">
        <f>X223+Y224</f>
        <v>372197.00465866359</v>
      </c>
      <c r="Y225" s="11"/>
    </row>
    <row r="226" spans="1:25" x14ac:dyDescent="0.2">
      <c r="A226" s="1" t="s">
        <v>28</v>
      </c>
      <c r="W226" s="1" t="s">
        <v>20</v>
      </c>
      <c r="Y226" s="11">
        <f>SUM(Y218:Y224)</f>
        <v>10511.670312929447</v>
      </c>
    </row>
    <row r="227" spans="1:25" x14ac:dyDescent="0.2">
      <c r="W227" s="1" t="s">
        <v>42</v>
      </c>
    </row>
    <row r="228" spans="1:25" x14ac:dyDescent="0.2">
      <c r="W228" s="1" t="s">
        <v>20</v>
      </c>
      <c r="X228" s="128"/>
      <c r="Y228" s="128">
        <f>SUM(Y205,Y226)</f>
        <v>55563.577507153692</v>
      </c>
    </row>
    <row r="229" spans="1:25" x14ac:dyDescent="0.2">
      <c r="A229" s="1" t="s">
        <v>12</v>
      </c>
      <c r="B229" s="1" t="s">
        <v>100</v>
      </c>
      <c r="W229" s="1" t="s">
        <v>32</v>
      </c>
    </row>
    <row r="230" spans="1:25" x14ac:dyDescent="0.2">
      <c r="A230" s="1" t="s">
        <v>17</v>
      </c>
      <c r="X230" s="128"/>
      <c r="Y230" s="128"/>
    </row>
    <row r="232" spans="1:25" x14ac:dyDescent="0.2">
      <c r="B232" s="203" t="s">
        <v>18</v>
      </c>
      <c r="C232" s="203" t="s">
        <v>19</v>
      </c>
    </row>
    <row r="233" spans="1:25" x14ac:dyDescent="0.2">
      <c r="B233" s="11"/>
      <c r="C233" s="201">
        <v>0.03</v>
      </c>
    </row>
    <row r="234" spans="1:25" x14ac:dyDescent="0.2">
      <c r="A234" s="1" t="s">
        <v>26</v>
      </c>
      <c r="B234" s="11">
        <f>$B$29</f>
        <v>14052.90000000002</v>
      </c>
      <c r="W234" s="1" t="s">
        <v>13</v>
      </c>
      <c r="X234" s="1" t="s">
        <v>100</v>
      </c>
    </row>
    <row r="235" spans="1:25" x14ac:dyDescent="0.2">
      <c r="A235" s="1" t="s">
        <v>1</v>
      </c>
      <c r="B235" s="128">
        <f>$B$221</f>
        <v>563318.38817270927</v>
      </c>
      <c r="W235" s="1" t="s">
        <v>17</v>
      </c>
    </row>
    <row r="236" spans="1:25" x14ac:dyDescent="0.2">
      <c r="B236" s="11">
        <f t="shared" ref="B236" si="43">SUM(B234:B235)</f>
        <v>577371.28817270929</v>
      </c>
      <c r="C236" s="11">
        <f t="shared" ref="C236" si="44">(B236*C233*90)/365</f>
        <v>4270.9656933323704</v>
      </c>
    </row>
    <row r="237" spans="1:25" x14ac:dyDescent="0.2">
      <c r="A237" s="1" t="s">
        <v>2</v>
      </c>
      <c r="B237" s="128">
        <f t="shared" ref="B237" si="45">B236+C236+B234</f>
        <v>595695.15386604168</v>
      </c>
      <c r="X237" s="203" t="s">
        <v>18</v>
      </c>
      <c r="Y237" s="203" t="s">
        <v>19</v>
      </c>
    </row>
    <row r="238" spans="1:25" x14ac:dyDescent="0.2">
      <c r="C238" s="11">
        <f t="shared" ref="C238" si="46">(B237*C233*90)/365</f>
        <v>4406.5120970912676</v>
      </c>
      <c r="X238" s="11"/>
      <c r="Y238" s="201">
        <v>0.03</v>
      </c>
    </row>
    <row r="239" spans="1:25" x14ac:dyDescent="0.2">
      <c r="A239" s="1" t="s">
        <v>3</v>
      </c>
      <c r="B239" s="11">
        <f t="shared" ref="B239" si="47">SUM(B237,B234,C238)</f>
        <v>614154.56596313301</v>
      </c>
      <c r="W239" s="1" t="s">
        <v>26</v>
      </c>
      <c r="X239" s="11">
        <f>$X$225</f>
        <v>372197.00465866359</v>
      </c>
    </row>
    <row r="240" spans="1:25" x14ac:dyDescent="0.2">
      <c r="C240" s="11">
        <f t="shared" ref="C240" si="48">(B239*C233*90)/365</f>
        <v>4543.0611728779695</v>
      </c>
      <c r="W240" s="1" t="s">
        <v>1</v>
      </c>
      <c r="X240" s="11">
        <f>M20*3</f>
        <v>6602.0794831346402</v>
      </c>
    </row>
    <row r="241" spans="1:25" x14ac:dyDescent="0.2">
      <c r="A241" s="1" t="s">
        <v>0</v>
      </c>
      <c r="X241" s="11">
        <f>SUM(X239:X240)</f>
        <v>378799.0841417982</v>
      </c>
      <c r="Y241" s="11">
        <f>(X241*Y238*90)/365</f>
        <v>2802.0754169393294</v>
      </c>
    </row>
    <row r="242" spans="1:25" x14ac:dyDescent="0.2">
      <c r="B242" s="11">
        <f t="shared" ref="B242" si="49">SUM(B239,C240,B234)</f>
        <v>632750.52713601105</v>
      </c>
      <c r="C242" s="11">
        <f t="shared" ref="C242" si="50">(B242*C233*90)/365</f>
        <v>4680.6203377184383</v>
      </c>
      <c r="W242" s="1" t="s">
        <v>2</v>
      </c>
      <c r="X242" s="11">
        <f>SUM(X240:X241,Y241)</f>
        <v>388203.23904187215</v>
      </c>
    </row>
    <row r="243" spans="1:25" x14ac:dyDescent="0.2">
      <c r="B243" s="11"/>
      <c r="C243" s="11"/>
      <c r="Y243" s="11">
        <f>(X242*Y238*90)/365</f>
        <v>2871.6403983919308</v>
      </c>
    </row>
    <row r="244" spans="1:25" x14ac:dyDescent="0.2">
      <c r="A244" s="1" t="s">
        <v>20</v>
      </c>
      <c r="B244" s="11">
        <f>SUM(B242,C242)</f>
        <v>637431.14747372945</v>
      </c>
      <c r="C244" s="11">
        <f>SUM(C236:C242)</f>
        <v>17901.159301020045</v>
      </c>
      <c r="W244" s="1" t="s">
        <v>3</v>
      </c>
      <c r="X244" s="11">
        <f>SUM(X242,Y243,X240)</f>
        <v>397676.95892339869</v>
      </c>
    </row>
    <row r="245" spans="1:25" x14ac:dyDescent="0.2">
      <c r="A245" s="1" t="s">
        <v>42</v>
      </c>
      <c r="Y245" s="11">
        <f>(X244*Y238*90)/365</f>
        <v>2941.7199701182922</v>
      </c>
    </row>
    <row r="246" spans="1:25" x14ac:dyDescent="0.2">
      <c r="A246" s="1" t="s">
        <v>20</v>
      </c>
      <c r="B246" s="128"/>
      <c r="C246" s="128">
        <f>SUM(C223,C244)</f>
        <v>89368.047473728817</v>
      </c>
      <c r="W246" s="1" t="s">
        <v>0</v>
      </c>
      <c r="X246" s="11">
        <f>SUM(X244,Y245,X240)</f>
        <v>407220.75837665162</v>
      </c>
    </row>
    <row r="247" spans="1:25" x14ac:dyDescent="0.2">
      <c r="A247" s="1" t="s">
        <v>32</v>
      </c>
      <c r="Y247" s="11">
        <f>(X246*Y238*90)/365</f>
        <v>3012.317938676601</v>
      </c>
    </row>
    <row r="248" spans="1:25" x14ac:dyDescent="0.2">
      <c r="A248" s="1" t="s">
        <v>20</v>
      </c>
      <c r="B248" s="128"/>
      <c r="C248" s="128">
        <f>SUM(C225,C246)</f>
        <v>356235.17208357714</v>
      </c>
      <c r="X248" s="11">
        <f>X246+Y247</f>
        <v>410233.07631532825</v>
      </c>
      <c r="Y248" s="11"/>
    </row>
    <row r="249" spans="1:25" x14ac:dyDescent="0.2">
      <c r="A249" s="1" t="s">
        <v>28</v>
      </c>
      <c r="W249" s="1" t="s">
        <v>20</v>
      </c>
      <c r="Y249" s="11">
        <f>SUM(Y241:Y247)</f>
        <v>11627.753724126153</v>
      </c>
    </row>
    <row r="250" spans="1:25" x14ac:dyDescent="0.2">
      <c r="W250" s="1" t="s">
        <v>43</v>
      </c>
    </row>
    <row r="251" spans="1:25" x14ac:dyDescent="0.2">
      <c r="W251" s="1" t="s">
        <v>20</v>
      </c>
      <c r="X251" s="128"/>
      <c r="Y251" s="128">
        <f>SUM(Y228,Y249)</f>
        <v>67191.331231279852</v>
      </c>
    </row>
    <row r="252" spans="1:25" x14ac:dyDescent="0.2">
      <c r="A252" s="1" t="s">
        <v>13</v>
      </c>
      <c r="B252" s="1" t="s">
        <v>100</v>
      </c>
      <c r="W252" s="1" t="s">
        <v>32</v>
      </c>
    </row>
    <row r="253" spans="1:25" x14ac:dyDescent="0.2">
      <c r="A253" s="1" t="s">
        <v>17</v>
      </c>
      <c r="X253" s="128"/>
      <c r="Y253" s="128"/>
    </row>
    <row r="255" spans="1:25" x14ac:dyDescent="0.2">
      <c r="B255" s="203" t="s">
        <v>18</v>
      </c>
      <c r="C255" s="203" t="s">
        <v>19</v>
      </c>
    </row>
    <row r="256" spans="1:25" x14ac:dyDescent="0.2">
      <c r="B256" s="11"/>
      <c r="C256" s="201">
        <v>0.03</v>
      </c>
    </row>
    <row r="257" spans="1:25" x14ac:dyDescent="0.2">
      <c r="A257" s="1" t="s">
        <v>26</v>
      </c>
      <c r="B257" s="11">
        <f>$B$29</f>
        <v>14052.90000000002</v>
      </c>
      <c r="W257" s="1" t="s">
        <v>14</v>
      </c>
      <c r="X257" s="1" t="s">
        <v>100</v>
      </c>
    </row>
    <row r="258" spans="1:25" x14ac:dyDescent="0.2">
      <c r="A258" s="1" t="s">
        <v>1</v>
      </c>
      <c r="B258" s="128">
        <f>$B$244</f>
        <v>637431.14747372945</v>
      </c>
      <c r="W258" s="1" t="s">
        <v>17</v>
      </c>
    </row>
    <row r="259" spans="1:25" x14ac:dyDescent="0.2">
      <c r="B259" s="11">
        <f t="shared" ref="B259" si="51">SUM(B257:B258)</f>
        <v>651484.04747372947</v>
      </c>
      <c r="C259" s="11">
        <f t="shared" ref="C259" si="52">(B259*C256*90)/365</f>
        <v>4819.1970635042999</v>
      </c>
    </row>
    <row r="260" spans="1:25" x14ac:dyDescent="0.2">
      <c r="A260" s="1" t="s">
        <v>2</v>
      </c>
      <c r="B260" s="128">
        <f t="shared" ref="B260" si="53">B259+C259+B257</f>
        <v>670356.14453723375</v>
      </c>
      <c r="X260" s="203" t="s">
        <v>18</v>
      </c>
      <c r="Y260" s="203" t="s">
        <v>19</v>
      </c>
    </row>
    <row r="261" spans="1:25" x14ac:dyDescent="0.2">
      <c r="C261" s="11">
        <f t="shared" ref="C261" si="54">(B260*C256*90)/365</f>
        <v>4958.7988773987154</v>
      </c>
      <c r="X261" s="11"/>
      <c r="Y261" s="201">
        <v>0.03</v>
      </c>
    </row>
    <row r="262" spans="1:25" x14ac:dyDescent="0.2">
      <c r="A262" s="1" t="s">
        <v>3</v>
      </c>
      <c r="B262" s="11">
        <f t="shared" ref="B262" si="55">SUM(B260,B257,C261)</f>
        <v>689367.84341463249</v>
      </c>
      <c r="W262" s="1" t="s">
        <v>26</v>
      </c>
      <c r="X262" s="11">
        <f>$X$248</f>
        <v>410233.07631532825</v>
      </c>
    </row>
    <row r="263" spans="1:25" x14ac:dyDescent="0.2">
      <c r="C263" s="11">
        <f t="shared" ref="C263" si="56">(B262*C256*90)/365</f>
        <v>5099.4333622452259</v>
      </c>
      <c r="W263" s="1" t="s">
        <v>1</v>
      </c>
      <c r="X263" s="11">
        <f>M21*3</f>
        <v>6342.7267454507228</v>
      </c>
    </row>
    <row r="264" spans="1:25" x14ac:dyDescent="0.2">
      <c r="A264" s="1" t="s">
        <v>0</v>
      </c>
      <c r="X264" s="11">
        <f>SUM(X262:X263)</f>
        <v>416575.80306077894</v>
      </c>
      <c r="Y264" s="11">
        <f>(X264*Y261*90)/365</f>
        <v>3081.5196390797346</v>
      </c>
    </row>
    <row r="265" spans="1:25" x14ac:dyDescent="0.2">
      <c r="B265" s="11">
        <f t="shared" ref="B265" si="57">SUM(B262,C263,B257)</f>
        <v>708520.17677687772</v>
      </c>
      <c r="C265" s="11">
        <f t="shared" ref="C265" si="58">(B265*C256*90)/365</f>
        <v>5241.1081569796434</v>
      </c>
      <c r="W265" s="1" t="s">
        <v>2</v>
      </c>
      <c r="X265" s="11">
        <f>SUM(X263:X264,Y264)</f>
        <v>426000.04944530939</v>
      </c>
    </row>
    <row r="266" spans="1:25" x14ac:dyDescent="0.2">
      <c r="B266" s="11"/>
      <c r="C266" s="11"/>
      <c r="Y266" s="11">
        <f>(X265*Y261*90)/365</f>
        <v>3151.2332424721517</v>
      </c>
    </row>
    <row r="267" spans="1:25" x14ac:dyDescent="0.2">
      <c r="A267" s="1" t="s">
        <v>20</v>
      </c>
      <c r="B267" s="11">
        <f>SUM(B265,C265)</f>
        <v>713761.28493385739</v>
      </c>
      <c r="C267" s="11">
        <f>SUM(C259:C265)</f>
        <v>20118.537460127885</v>
      </c>
      <c r="W267" s="1" t="s">
        <v>3</v>
      </c>
      <c r="X267" s="11">
        <f>SUM(X265,Y266,X263)</f>
        <v>435494.00943323225</v>
      </c>
    </row>
    <row r="268" spans="1:25" x14ac:dyDescent="0.2">
      <c r="A268" s="1" t="s">
        <v>43</v>
      </c>
      <c r="Y268" s="11">
        <f>(X267*Y261*90)/365</f>
        <v>3221.4625355334983</v>
      </c>
    </row>
    <row r="269" spans="1:25" x14ac:dyDescent="0.2">
      <c r="A269" s="1" t="s">
        <v>20</v>
      </c>
      <c r="B269" s="128"/>
      <c r="C269" s="128">
        <f>SUM(C246,C267)</f>
        <v>109486.58493385671</v>
      </c>
      <c r="W269" s="1" t="s">
        <v>0</v>
      </c>
      <c r="X269" s="11">
        <f>SUM(X267,Y268,X263)</f>
        <v>445058.19871421641</v>
      </c>
    </row>
    <row r="270" spans="1:25" x14ac:dyDescent="0.2">
      <c r="A270" s="1" t="s">
        <v>32</v>
      </c>
      <c r="Y270" s="11">
        <f>(X269*Y261*90)/365</f>
        <v>3292.2113329544773</v>
      </c>
    </row>
    <row r="271" spans="1:25" x14ac:dyDescent="0.2">
      <c r="A271" s="1" t="s">
        <v>20</v>
      </c>
      <c r="B271" s="128"/>
      <c r="C271" s="128">
        <f>SUM(C248,C269)</f>
        <v>465721.75701743388</v>
      </c>
      <c r="X271" s="11">
        <f>X269+Y270</f>
        <v>448350.41004717088</v>
      </c>
      <c r="Y271" s="11"/>
    </row>
    <row r="272" spans="1:25" x14ac:dyDescent="0.2">
      <c r="A272" s="1" t="s">
        <v>28</v>
      </c>
      <c r="W272" s="1" t="s">
        <v>20</v>
      </c>
      <c r="Y272" s="11">
        <f>SUM(Y264:Y270)</f>
        <v>12746.426750039862</v>
      </c>
    </row>
    <row r="273" spans="1:25" x14ac:dyDescent="0.2">
      <c r="W273" s="1" t="s">
        <v>44</v>
      </c>
    </row>
    <row r="274" spans="1:25" x14ac:dyDescent="0.2">
      <c r="W274" s="1" t="s">
        <v>20</v>
      </c>
      <c r="X274" s="128"/>
      <c r="Y274" s="128">
        <f>SUM(Y251,Y272)</f>
        <v>79937.757981319708</v>
      </c>
    </row>
    <row r="275" spans="1:25" x14ac:dyDescent="0.2">
      <c r="A275" s="1" t="s">
        <v>14</v>
      </c>
      <c r="B275" s="1" t="s">
        <v>100</v>
      </c>
      <c r="W275" s="1" t="s">
        <v>32</v>
      </c>
    </row>
    <row r="276" spans="1:25" x14ac:dyDescent="0.2">
      <c r="A276" s="1" t="s">
        <v>17</v>
      </c>
      <c r="X276" s="128"/>
      <c r="Y276" s="128"/>
    </row>
    <row r="278" spans="1:25" x14ac:dyDescent="0.2">
      <c r="B278" s="203" t="s">
        <v>18</v>
      </c>
      <c r="C278" s="203" t="s">
        <v>19</v>
      </c>
    </row>
    <row r="279" spans="1:25" x14ac:dyDescent="0.2">
      <c r="B279" s="11"/>
      <c r="C279" s="201">
        <v>0.03</v>
      </c>
    </row>
    <row r="280" spans="1:25" x14ac:dyDescent="0.2">
      <c r="A280" s="1" t="s">
        <v>26</v>
      </c>
      <c r="B280" s="11">
        <f>$B$29</f>
        <v>14052.90000000002</v>
      </c>
      <c r="W280" s="1" t="s">
        <v>15</v>
      </c>
      <c r="X280" s="1" t="s">
        <v>100</v>
      </c>
    </row>
    <row r="281" spans="1:25" x14ac:dyDescent="0.2">
      <c r="A281" s="1" t="s">
        <v>1</v>
      </c>
      <c r="B281" s="128">
        <f>$B$267</f>
        <v>713761.28493385739</v>
      </c>
      <c r="W281" s="1" t="s">
        <v>17</v>
      </c>
    </row>
    <row r="282" spans="1:25" x14ac:dyDescent="0.2">
      <c r="B282" s="11">
        <f t="shared" ref="B282" si="59">SUM(B280:B281)</f>
        <v>727814.18493385741</v>
      </c>
      <c r="C282" s="11">
        <f t="shared" ref="C282" si="60">(B282*C279*90)/365</f>
        <v>5383.8309570449728</v>
      </c>
    </row>
    <row r="283" spans="1:25" x14ac:dyDescent="0.2">
      <c r="A283" s="1" t="s">
        <v>2</v>
      </c>
      <c r="B283" s="128">
        <f t="shared" ref="B283" si="61">B282+C282+B280</f>
        <v>747250.9158909024</v>
      </c>
      <c r="X283" s="203" t="s">
        <v>18</v>
      </c>
      <c r="Y283" s="203" t="s">
        <v>19</v>
      </c>
    </row>
    <row r="284" spans="1:25" x14ac:dyDescent="0.2">
      <c r="C284" s="11">
        <f t="shared" ref="C284" si="62">(B283*C279*90)/365</f>
        <v>5527.6095148094146</v>
      </c>
      <c r="X284" s="11"/>
      <c r="Y284" s="201">
        <v>0.03</v>
      </c>
    </row>
    <row r="285" spans="1:25" x14ac:dyDescent="0.2">
      <c r="A285" s="1" t="s">
        <v>3</v>
      </c>
      <c r="B285" s="11">
        <f t="shared" ref="B285" si="63">SUM(B283,B280,C284)</f>
        <v>766831.42540571187</v>
      </c>
      <c r="W285" s="1" t="s">
        <v>26</v>
      </c>
      <c r="X285" s="11">
        <f>$X$271</f>
        <v>448350.41004717088</v>
      </c>
    </row>
    <row r="286" spans="1:25" x14ac:dyDescent="0.2">
      <c r="C286" s="11">
        <f t="shared" ref="C286" si="64">(B285*C279*90)/365</f>
        <v>5672.4516399874574</v>
      </c>
      <c r="W286" s="1" t="s">
        <v>1</v>
      </c>
      <c r="X286" s="11">
        <f>M22*3</f>
        <v>6078.042767021625</v>
      </c>
    </row>
    <row r="287" spans="1:25" x14ac:dyDescent="0.2">
      <c r="A287" s="1" t="s">
        <v>0</v>
      </c>
      <c r="X287" s="11">
        <f>SUM(X285:X286)</f>
        <v>454428.45281419251</v>
      </c>
      <c r="Y287" s="11">
        <f>(X287*Y284*90)/365</f>
        <v>3361.5255413652594</v>
      </c>
    </row>
    <row r="288" spans="1:25" x14ac:dyDescent="0.2">
      <c r="B288" s="11">
        <f t="shared" ref="B288" si="65">SUM(B285,C286,B280)</f>
        <v>786556.7770456993</v>
      </c>
      <c r="C288" s="11">
        <f t="shared" ref="C288" si="66">(B288*C279*90)/365</f>
        <v>5818.3652000640759</v>
      </c>
      <c r="W288" s="1" t="s">
        <v>2</v>
      </c>
      <c r="X288" s="11">
        <f>SUM(X286:X287,Y287)</f>
        <v>463868.0211225794</v>
      </c>
    </row>
    <row r="289" spans="1:25" x14ac:dyDescent="0.2">
      <c r="B289" s="11"/>
      <c r="C289" s="11"/>
      <c r="Y289" s="11">
        <f>(X288*Y284*90)/365</f>
        <v>3431.3524850163403</v>
      </c>
    </row>
    <row r="290" spans="1:25" x14ac:dyDescent="0.2">
      <c r="A290" s="1" t="s">
        <v>20</v>
      </c>
      <c r="B290" s="11">
        <f>SUM(B288,C288)</f>
        <v>792375.14224576333</v>
      </c>
      <c r="C290" s="11">
        <f>SUM(C282:C288)</f>
        <v>22402.25731190592</v>
      </c>
      <c r="W290" s="1" t="s">
        <v>3</v>
      </c>
      <c r="X290" s="11">
        <f>SUM(X288,Y289,X286)</f>
        <v>473377.41637461737</v>
      </c>
    </row>
    <row r="291" spans="1:25" x14ac:dyDescent="0.2">
      <c r="A291" s="1" t="s">
        <v>44</v>
      </c>
      <c r="Y291" s="11">
        <f>(X290*Y284*90)/365</f>
        <v>3501.6959567437452</v>
      </c>
    </row>
    <row r="292" spans="1:25" x14ac:dyDescent="0.2">
      <c r="A292" s="1" t="s">
        <v>20</v>
      </c>
      <c r="B292" s="128"/>
      <c r="C292" s="128">
        <f>SUM(C269,C290)</f>
        <v>131888.84224576261</v>
      </c>
      <c r="W292" s="1" t="s">
        <v>0</v>
      </c>
      <c r="X292" s="11">
        <f>SUM(X290,Y291,X286)</f>
        <v>482957.15509838273</v>
      </c>
    </row>
    <row r="293" spans="1:25" x14ac:dyDescent="0.2">
      <c r="A293" s="1" t="s">
        <v>32</v>
      </c>
      <c r="Y293" s="11">
        <f>(X292*Y284*90)/365</f>
        <v>3572.5597774400912</v>
      </c>
    </row>
    <row r="294" spans="1:25" x14ac:dyDescent="0.2">
      <c r="A294" s="1" t="s">
        <v>20</v>
      </c>
      <c r="B294" s="128"/>
      <c r="C294" s="128">
        <f>SUM(C271,C292)</f>
        <v>597610.59926319646</v>
      </c>
      <c r="X294" s="11">
        <f>X292+Y293</f>
        <v>486529.71487582283</v>
      </c>
      <c r="Y294" s="11"/>
    </row>
    <row r="295" spans="1:25" x14ac:dyDescent="0.2">
      <c r="A295" s="1" t="s">
        <v>28</v>
      </c>
      <c r="W295" s="1" t="s">
        <v>20</v>
      </c>
      <c r="Y295" s="11">
        <f>SUM(Y287:Y293)</f>
        <v>13867.133760565437</v>
      </c>
    </row>
    <row r="296" spans="1:25" x14ac:dyDescent="0.2">
      <c r="W296" s="1" t="s">
        <v>45</v>
      </c>
    </row>
    <row r="297" spans="1:25" x14ac:dyDescent="0.2">
      <c r="W297" s="1" t="s">
        <v>20</v>
      </c>
      <c r="X297" s="128"/>
      <c r="Y297" s="128">
        <f>SUM(Y274,Y295)</f>
        <v>93804.891741885149</v>
      </c>
    </row>
    <row r="298" spans="1:25" x14ac:dyDescent="0.2">
      <c r="A298" s="1" t="s">
        <v>15</v>
      </c>
      <c r="B298" s="1" t="s">
        <v>100</v>
      </c>
      <c r="W298" s="1" t="s">
        <v>32</v>
      </c>
    </row>
    <row r="299" spans="1:25" x14ac:dyDescent="0.2">
      <c r="A299" s="1" t="s">
        <v>17</v>
      </c>
      <c r="X299" s="128"/>
      <c r="Y299" s="128"/>
    </row>
    <row r="301" spans="1:25" x14ac:dyDescent="0.2">
      <c r="B301" s="203" t="s">
        <v>18</v>
      </c>
      <c r="C301" s="203" t="s">
        <v>19</v>
      </c>
    </row>
    <row r="302" spans="1:25" x14ac:dyDescent="0.2">
      <c r="B302" s="11"/>
      <c r="C302" s="201">
        <v>0.03</v>
      </c>
    </row>
    <row r="303" spans="1:25" x14ac:dyDescent="0.2">
      <c r="A303" s="1" t="s">
        <v>26</v>
      </c>
      <c r="B303" s="11">
        <f>$B$29</f>
        <v>14052.90000000002</v>
      </c>
      <c r="W303" s="1" t="s">
        <v>46</v>
      </c>
      <c r="X303" s="1" t="s">
        <v>100</v>
      </c>
    </row>
    <row r="304" spans="1:25" x14ac:dyDescent="0.2">
      <c r="A304" s="1" t="s">
        <v>1</v>
      </c>
      <c r="B304" s="128">
        <f>$B$290</f>
        <v>792375.14224576333</v>
      </c>
      <c r="W304" s="1" t="s">
        <v>17</v>
      </c>
    </row>
    <row r="305" spans="1:25" x14ac:dyDescent="0.2">
      <c r="B305" s="11">
        <f t="shared" ref="B305" si="67">SUM(B303:B304)</f>
        <v>806428.04224576335</v>
      </c>
      <c r="C305" s="11">
        <f t="shared" ref="C305" si="68">(B305*C302*90)/365</f>
        <v>5965.358120722085</v>
      </c>
    </row>
    <row r="306" spans="1:25" x14ac:dyDescent="0.2">
      <c r="A306" s="1" t="s">
        <v>2</v>
      </c>
      <c r="B306" s="128">
        <f t="shared" ref="B306" si="69">B305+C305+B303</f>
        <v>826446.30036648549</v>
      </c>
      <c r="X306" s="203" t="s">
        <v>18</v>
      </c>
      <c r="Y306" s="203" t="s">
        <v>19</v>
      </c>
    </row>
    <row r="307" spans="1:25" x14ac:dyDescent="0.2">
      <c r="C307" s="11">
        <f t="shared" ref="C307" si="70">(B306*C302*90)/365</f>
        <v>6113.4383862726327</v>
      </c>
      <c r="X307" s="11"/>
      <c r="Y307" s="201">
        <v>0.03</v>
      </c>
    </row>
    <row r="308" spans="1:25" x14ac:dyDescent="0.2">
      <c r="A308" s="1" t="s">
        <v>3</v>
      </c>
      <c r="B308" s="11">
        <f t="shared" ref="B308" si="71">SUM(B306,B303,C307)</f>
        <v>846612.63875275815</v>
      </c>
      <c r="W308" s="1" t="s">
        <v>26</v>
      </c>
      <c r="X308" s="11">
        <f>$X$294</f>
        <v>486529.71487582283</v>
      </c>
    </row>
    <row r="309" spans="1:25" x14ac:dyDescent="0.2">
      <c r="C309" s="11">
        <f t="shared" ref="C309" si="72">(B308*C302*90)/365</f>
        <v>6262.6140400888962</v>
      </c>
      <c r="W309" s="1" t="s">
        <v>1</v>
      </c>
      <c r="X309" s="11">
        <f>M23*3</f>
        <v>5807.9133346200042</v>
      </c>
    </row>
    <row r="310" spans="1:25" x14ac:dyDescent="0.2">
      <c r="A310" s="1" t="s">
        <v>0</v>
      </c>
      <c r="X310" s="11">
        <f>SUM(X308:X309)</f>
        <v>492337.62821044284</v>
      </c>
      <c r="Y310" s="11">
        <f>(X310*Y307*90)/365</f>
        <v>3641.9495785430017</v>
      </c>
    </row>
    <row r="311" spans="1:25" x14ac:dyDescent="0.2">
      <c r="B311" s="11">
        <f t="shared" ref="B311" si="73">SUM(B308,C309,B303)</f>
        <v>866928.15279284702</v>
      </c>
      <c r="C311" s="11">
        <f t="shared" ref="C311" si="74">(B311*C302*90)/365</f>
        <v>6412.8931850429781</v>
      </c>
      <c r="W311" s="1" t="s">
        <v>2</v>
      </c>
      <c r="X311" s="11">
        <f>SUM(X309:X310,Y310)</f>
        <v>501787.49112360587</v>
      </c>
    </row>
    <row r="312" spans="1:25" x14ac:dyDescent="0.2">
      <c r="B312" s="11"/>
      <c r="C312" s="11"/>
      <c r="Y312" s="11">
        <f>(X311*Y307*90)/365</f>
        <v>3711.8526740650295</v>
      </c>
    </row>
    <row r="313" spans="1:25" x14ac:dyDescent="0.2">
      <c r="A313" s="1" t="s">
        <v>20</v>
      </c>
      <c r="B313" s="11">
        <f>SUM(B311,C311)</f>
        <v>873341.04597789003</v>
      </c>
      <c r="C313" s="11">
        <f>SUM(C305:C311)</f>
        <v>24754.303732126595</v>
      </c>
      <c r="W313" s="1" t="s">
        <v>3</v>
      </c>
      <c r="X313" s="11">
        <f>SUM(X311,Y312,X309)</f>
        <v>511307.25713229092</v>
      </c>
    </row>
    <row r="314" spans="1:25" x14ac:dyDescent="0.2">
      <c r="A314" s="1" t="s">
        <v>45</v>
      </c>
      <c r="Y314" s="11">
        <f>(X313*Y307*90)/365</f>
        <v>3782.2728609785904</v>
      </c>
    </row>
    <row r="315" spans="1:25" x14ac:dyDescent="0.2">
      <c r="A315" s="1" t="s">
        <v>20</v>
      </c>
      <c r="B315" s="128"/>
      <c r="C315" s="128">
        <f>SUM(C292,C313)</f>
        <v>156643.14597788922</v>
      </c>
      <c r="W315" s="1" t="s">
        <v>0</v>
      </c>
      <c r="X315" s="11">
        <f>SUM(X313,Y314,X309)</f>
        <v>520897.44332788954</v>
      </c>
    </row>
    <row r="316" spans="1:25" x14ac:dyDescent="0.2">
      <c r="A316" s="1" t="s">
        <v>32</v>
      </c>
      <c r="Y316" s="11">
        <f>(X315*Y307*90)/365</f>
        <v>3853.2139643432924</v>
      </c>
    </row>
    <row r="317" spans="1:25" x14ac:dyDescent="0.2">
      <c r="A317" s="1" t="s">
        <v>20</v>
      </c>
      <c r="B317" s="128"/>
      <c r="C317" s="128">
        <f>SUM(C294,C315)</f>
        <v>754253.74524108565</v>
      </c>
      <c r="X317" s="11">
        <f>X315+Y316</f>
        <v>524750.65729223285</v>
      </c>
      <c r="Y317" s="11"/>
    </row>
    <row r="318" spans="1:25" x14ac:dyDescent="0.2">
      <c r="A318" s="1" t="s">
        <v>28</v>
      </c>
      <c r="W318" s="1" t="s">
        <v>20</v>
      </c>
      <c r="Y318" s="11">
        <f>SUM(Y310:Y316)</f>
        <v>14989.289077929914</v>
      </c>
    </row>
    <row r="319" spans="1:25" x14ac:dyDescent="0.2">
      <c r="W319" s="1" t="s">
        <v>47</v>
      </c>
    </row>
    <row r="320" spans="1:25" x14ac:dyDescent="0.2">
      <c r="W320" s="1" t="s">
        <v>20</v>
      </c>
      <c r="X320" s="128"/>
      <c r="Y320" s="128">
        <f>SUM(Y297,Y318)</f>
        <v>108794.18081981507</v>
      </c>
    </row>
    <row r="321" spans="1:25" x14ac:dyDescent="0.2">
      <c r="A321" s="1" t="s">
        <v>46</v>
      </c>
      <c r="B321" s="1" t="s">
        <v>100</v>
      </c>
      <c r="W321" s="1" t="s">
        <v>32</v>
      </c>
    </row>
    <row r="322" spans="1:25" x14ac:dyDescent="0.2">
      <c r="A322" s="1" t="s">
        <v>17</v>
      </c>
      <c r="X322" s="128"/>
      <c r="Y322" s="128"/>
    </row>
    <row r="324" spans="1:25" x14ac:dyDescent="0.2">
      <c r="B324" s="203" t="s">
        <v>18</v>
      </c>
      <c r="C324" s="203" t="s">
        <v>19</v>
      </c>
    </row>
    <row r="325" spans="1:25" x14ac:dyDescent="0.2">
      <c r="B325" s="11"/>
      <c r="C325" s="201">
        <v>0.03</v>
      </c>
    </row>
    <row r="326" spans="1:25" x14ac:dyDescent="0.2">
      <c r="A326" s="1" t="s">
        <v>26</v>
      </c>
      <c r="B326" s="11">
        <f>$B$29</f>
        <v>14052.90000000002</v>
      </c>
      <c r="W326" s="1" t="s">
        <v>48</v>
      </c>
      <c r="X326" s="1" t="s">
        <v>100</v>
      </c>
    </row>
    <row r="327" spans="1:25" x14ac:dyDescent="0.2">
      <c r="A327" s="1" t="s">
        <v>1</v>
      </c>
      <c r="B327" s="128">
        <f>$B$313</f>
        <v>873341.04597789003</v>
      </c>
      <c r="W327" s="1" t="s">
        <v>17</v>
      </c>
    </row>
    <row r="328" spans="1:25" x14ac:dyDescent="0.2">
      <c r="B328" s="11">
        <f t="shared" ref="B328" si="75">SUM(B326:B327)</f>
        <v>887393.94597789005</v>
      </c>
      <c r="C328" s="11">
        <f t="shared" ref="C328" si="76">(B328*C325*90)/365</f>
        <v>6564.2839839460357</v>
      </c>
    </row>
    <row r="329" spans="1:25" x14ac:dyDescent="0.2">
      <c r="A329" s="1" t="s">
        <v>2</v>
      </c>
      <c r="B329" s="128">
        <f t="shared" ref="B329" si="77">B328+C328+B326</f>
        <v>908011.12996183615</v>
      </c>
      <c r="X329" s="203" t="s">
        <v>18</v>
      </c>
      <c r="Y329" s="203" t="s">
        <v>19</v>
      </c>
    </row>
    <row r="330" spans="1:25" x14ac:dyDescent="0.2">
      <c r="C330" s="11">
        <f t="shared" ref="C330" si="78">(B329*C325*90)/365</f>
        <v>6716.794659991664</v>
      </c>
      <c r="X330" s="11"/>
      <c r="Y330" s="201">
        <v>0.03</v>
      </c>
    </row>
    <row r="331" spans="1:25" x14ac:dyDescent="0.2">
      <c r="A331" s="1" t="s">
        <v>3</v>
      </c>
      <c r="B331" s="11">
        <f t="shared" ref="B331" si="79">SUM(B329,B326,C330)</f>
        <v>928780.82462182781</v>
      </c>
      <c r="W331" s="1" t="s">
        <v>26</v>
      </c>
      <c r="X331" s="11">
        <f>$X$317</f>
        <v>524750.65729223285</v>
      </c>
    </row>
    <row r="332" spans="1:25" x14ac:dyDescent="0.2">
      <c r="C332" s="11">
        <f t="shared" ref="C332" si="80">(B331*C325*90)/365</f>
        <v>6870.4334972025626</v>
      </c>
      <c r="W332" s="1" t="s">
        <v>1</v>
      </c>
      <c r="X332" s="11">
        <f>M24*3</f>
        <v>5532.219601488443</v>
      </c>
    </row>
    <row r="333" spans="1:25" x14ac:dyDescent="0.2">
      <c r="A333" s="1" t="s">
        <v>0</v>
      </c>
      <c r="X333" s="11">
        <f>SUM(X331:X332)</f>
        <v>530282.87689372129</v>
      </c>
      <c r="Y333" s="11">
        <f>(X333*Y330*90)/365</f>
        <v>3922.6404592138283</v>
      </c>
    </row>
    <row r="334" spans="1:25" x14ac:dyDescent="0.2">
      <c r="B334" s="11">
        <f t="shared" ref="B334" si="81">SUM(B331,C332,B326)</f>
        <v>949704.15811903041</v>
      </c>
      <c r="C334" s="11">
        <f t="shared" ref="C334" si="82">(B334*C325*90)/365</f>
        <v>7025.2088408804984</v>
      </c>
      <c r="W334" s="1" t="s">
        <v>2</v>
      </c>
      <c r="X334" s="11">
        <f>SUM(X332:X333,Y333)</f>
        <v>539737.7369544236</v>
      </c>
    </row>
    <row r="335" spans="1:25" x14ac:dyDescent="0.2">
      <c r="B335" s="11"/>
      <c r="C335" s="11"/>
      <c r="Y335" s="11">
        <f>(X334*Y330*90)/365</f>
        <v>3992.5805199368319</v>
      </c>
    </row>
    <row r="336" spans="1:25" x14ac:dyDescent="0.2">
      <c r="A336" s="1" t="s">
        <v>20</v>
      </c>
      <c r="B336" s="11">
        <f>SUM(B334,C334)</f>
        <v>956729.36695991096</v>
      </c>
      <c r="C336" s="11">
        <f>SUM(C328:C334)</f>
        <v>27176.720982020764</v>
      </c>
      <c r="W336" s="1" t="s">
        <v>3</v>
      </c>
      <c r="X336" s="11">
        <f>SUM(X334,Y335,X332)</f>
        <v>549262.5370758489</v>
      </c>
    </row>
    <row r="337" spans="1:25" x14ac:dyDescent="0.2">
      <c r="A337" s="1" t="s">
        <v>47</v>
      </c>
      <c r="Y337" s="11">
        <f>(X336*Y330*90)/365</f>
        <v>4063.037945492581</v>
      </c>
    </row>
    <row r="338" spans="1:25" x14ac:dyDescent="0.2">
      <c r="A338" s="1" t="s">
        <v>20</v>
      </c>
      <c r="B338" s="128"/>
      <c r="C338" s="128">
        <f>SUM(C315,C336)</f>
        <v>183819.86695990997</v>
      </c>
      <c r="W338" s="1" t="s">
        <v>0</v>
      </c>
      <c r="X338" s="11">
        <f>SUM(X336,Y337,X332)</f>
        <v>558857.79462282988</v>
      </c>
    </row>
    <row r="339" spans="1:25" x14ac:dyDescent="0.2">
      <c r="A339" s="1" t="s">
        <v>32</v>
      </c>
      <c r="Y339" s="11">
        <f>(X338*Y330*90)/365</f>
        <v>4134.0165629633993</v>
      </c>
    </row>
    <row r="340" spans="1:25" x14ac:dyDescent="0.2">
      <c r="A340" s="1" t="s">
        <v>20</v>
      </c>
      <c r="B340" s="128"/>
      <c r="C340" s="128">
        <f>SUM(C317,C338)</f>
        <v>938073.61220099567</v>
      </c>
      <c r="X340" s="11">
        <f>X338+Y339</f>
        <v>562991.81118579325</v>
      </c>
      <c r="Y340" s="11"/>
    </row>
    <row r="341" spans="1:25" x14ac:dyDescent="0.2">
      <c r="A341" s="1" t="s">
        <v>28</v>
      </c>
      <c r="W341" s="1" t="s">
        <v>20</v>
      </c>
      <c r="Y341" s="11">
        <f>SUM(Y333:Y339)</f>
        <v>16112.275487606641</v>
      </c>
    </row>
    <row r="342" spans="1:25" x14ac:dyDescent="0.2">
      <c r="W342" s="1" t="s">
        <v>49</v>
      </c>
    </row>
    <row r="343" spans="1:25" x14ac:dyDescent="0.2">
      <c r="W343" s="1" t="s">
        <v>20</v>
      </c>
      <c r="X343" s="128"/>
      <c r="Y343" s="128">
        <f>SUM(Y320,Y341)</f>
        <v>124906.45630742171</v>
      </c>
    </row>
    <row r="344" spans="1:25" x14ac:dyDescent="0.2">
      <c r="A344" s="1" t="s">
        <v>48</v>
      </c>
      <c r="B344" s="1" t="s">
        <v>100</v>
      </c>
      <c r="W344" s="1" t="s">
        <v>32</v>
      </c>
    </row>
    <row r="345" spans="1:25" x14ac:dyDescent="0.2">
      <c r="A345" s="1" t="s">
        <v>17</v>
      </c>
      <c r="X345" s="128"/>
      <c r="Y345" s="128"/>
    </row>
    <row r="347" spans="1:25" x14ac:dyDescent="0.2">
      <c r="B347" s="203" t="s">
        <v>18</v>
      </c>
      <c r="C347" s="203" t="s">
        <v>19</v>
      </c>
    </row>
    <row r="348" spans="1:25" x14ac:dyDescent="0.2">
      <c r="B348" s="11"/>
      <c r="C348" s="201">
        <v>0.03</v>
      </c>
    </row>
    <row r="349" spans="1:25" x14ac:dyDescent="0.2">
      <c r="A349" s="1" t="s">
        <v>26</v>
      </c>
      <c r="B349" s="11">
        <f>$B$29</f>
        <v>14052.90000000002</v>
      </c>
      <c r="W349" s="1" t="s">
        <v>50</v>
      </c>
      <c r="X349" s="1" t="s">
        <v>100</v>
      </c>
    </row>
    <row r="350" spans="1:25" x14ac:dyDescent="0.2">
      <c r="A350" s="1" t="s">
        <v>1</v>
      </c>
      <c r="B350" s="128">
        <f>$B$336</f>
        <v>956729.36695991096</v>
      </c>
      <c r="W350" s="1" t="s">
        <v>17</v>
      </c>
    </row>
    <row r="351" spans="1:25" x14ac:dyDescent="0.2">
      <c r="B351" s="11">
        <f>SUM(B349:B350)</f>
        <v>970782.26695991098</v>
      </c>
      <c r="C351" s="11">
        <f>(B351*C348*90)/365</f>
        <v>7181.129098059615</v>
      </c>
    </row>
    <row r="352" spans="1:25" x14ac:dyDescent="0.2">
      <c r="A352" s="1" t="s">
        <v>2</v>
      </c>
      <c r="B352" s="128">
        <f>B351+C351+B349</f>
        <v>992016.29605797061</v>
      </c>
      <c r="X352" s="203" t="s">
        <v>18</v>
      </c>
      <c r="Y352" s="203" t="s">
        <v>19</v>
      </c>
    </row>
    <row r="353" spans="1:25" x14ac:dyDescent="0.2">
      <c r="C353" s="11">
        <f>(B352*C348*90)/365</f>
        <v>7338.2027379630708</v>
      </c>
      <c r="X353" s="11"/>
      <c r="Y353" s="201">
        <v>0.03</v>
      </c>
    </row>
    <row r="354" spans="1:25" x14ac:dyDescent="0.2">
      <c r="A354" s="1" t="s">
        <v>3</v>
      </c>
      <c r="B354" s="11">
        <f>SUM(B352,B349,C353)</f>
        <v>1013407.3987959337</v>
      </c>
      <c r="W354" s="1" t="s">
        <v>26</v>
      </c>
      <c r="X354" s="11">
        <f>$X$340</f>
        <v>562991.81118579325</v>
      </c>
    </row>
    <row r="355" spans="1:25" x14ac:dyDescent="0.2">
      <c r="C355" s="11">
        <f>(B354*C348*90)/365</f>
        <v>7496.43829246307</v>
      </c>
      <c r="W355" s="1" t="s">
        <v>1</v>
      </c>
      <c r="X355" s="11">
        <f>M25*3</f>
        <v>5250.8385510657063</v>
      </c>
    </row>
    <row r="356" spans="1:25" x14ac:dyDescent="0.2">
      <c r="A356" s="1" t="s">
        <v>0</v>
      </c>
      <c r="X356" s="11">
        <f>SUM(X354:X355)</f>
        <v>568242.6497368589</v>
      </c>
      <c r="Y356" s="11">
        <f>(X356*Y353*90)/365</f>
        <v>4203.4387788753947</v>
      </c>
    </row>
    <row r="357" spans="1:25" x14ac:dyDescent="0.2">
      <c r="B357" s="11">
        <f>SUM(B354,C355,B349)</f>
        <v>1034956.7370883968</v>
      </c>
      <c r="C357" s="11">
        <f>(B357*C348*90)/365</f>
        <v>7655.844356544304</v>
      </c>
      <c r="W357" s="1" t="s">
        <v>2</v>
      </c>
      <c r="X357" s="11">
        <f>SUM(X355:X356,Y356)</f>
        <v>577696.92706679995</v>
      </c>
    </row>
    <row r="358" spans="1:25" x14ac:dyDescent="0.2">
      <c r="B358" s="11"/>
      <c r="C358" s="11"/>
      <c r="Y358" s="11">
        <f>(X357*Y353*90)/365</f>
        <v>4273.3745289872877</v>
      </c>
    </row>
    <row r="359" spans="1:25" x14ac:dyDescent="0.2">
      <c r="A359" s="1" t="s">
        <v>20</v>
      </c>
      <c r="B359" s="11">
        <f>SUM(B357,C357)</f>
        <v>1042612.5814449411</v>
      </c>
      <c r="C359" s="11">
        <f>SUM(C351:C357)</f>
        <v>29671.614485030059</v>
      </c>
      <c r="W359" s="1" t="s">
        <v>3</v>
      </c>
      <c r="X359" s="11">
        <f>SUM(X357,Y358,X355)</f>
        <v>587221.14014685294</v>
      </c>
    </row>
    <row r="360" spans="1:25" x14ac:dyDescent="0.2">
      <c r="A360" s="1" t="s">
        <v>49</v>
      </c>
      <c r="Y360" s="11">
        <f>(X359*Y353*90)/365</f>
        <v>4343.8276120452138</v>
      </c>
    </row>
    <row r="361" spans="1:25" x14ac:dyDescent="0.2">
      <c r="A361" s="1" t="s">
        <v>20</v>
      </c>
      <c r="B361" s="128"/>
      <c r="C361" s="128">
        <f>SUM(C338,C359)</f>
        <v>213491.48144494003</v>
      </c>
      <c r="W361" s="1" t="s">
        <v>0</v>
      </c>
      <c r="X361" s="11">
        <f>SUM(X359,Y360,X355)</f>
        <v>596815.80630996381</v>
      </c>
    </row>
    <row r="362" spans="1:25" x14ac:dyDescent="0.2">
      <c r="A362" s="1" t="s">
        <v>32</v>
      </c>
      <c r="Y362" s="11">
        <f>(X361*Y353*90)/365</f>
        <v>4414.8018548956234</v>
      </c>
    </row>
    <row r="363" spans="1:25" x14ac:dyDescent="0.2">
      <c r="A363" s="1" t="s">
        <v>20</v>
      </c>
      <c r="B363" s="128"/>
      <c r="C363" s="128">
        <f>SUM(C340,C361)</f>
        <v>1151565.0936459356</v>
      </c>
      <c r="X363" s="11">
        <f>X361+Y362</f>
        <v>601230.60816485947</v>
      </c>
      <c r="Y363" s="11"/>
    </row>
    <row r="364" spans="1:25" x14ac:dyDescent="0.2">
      <c r="A364" s="1" t="s">
        <v>28</v>
      </c>
      <c r="W364" s="1" t="s">
        <v>20</v>
      </c>
      <c r="Y364" s="11">
        <f>SUM(Y356:Y362)</f>
        <v>17235.44277480352</v>
      </c>
    </row>
    <row r="365" spans="1:25" x14ac:dyDescent="0.2">
      <c r="W365" s="1" t="s">
        <v>51</v>
      </c>
    </row>
    <row r="366" spans="1:25" x14ac:dyDescent="0.2">
      <c r="W366" s="1" t="s">
        <v>20</v>
      </c>
      <c r="X366" s="128"/>
      <c r="Y366" s="128">
        <f>SUM(Y343,Y364)</f>
        <v>142141.89908222522</v>
      </c>
    </row>
    <row r="367" spans="1:25" x14ac:dyDescent="0.2">
      <c r="A367" s="1" t="s">
        <v>50</v>
      </c>
      <c r="B367" s="1" t="s">
        <v>100</v>
      </c>
      <c r="W367" s="1" t="s">
        <v>32</v>
      </c>
    </row>
    <row r="368" spans="1:25" x14ac:dyDescent="0.2">
      <c r="A368" s="1" t="s">
        <v>17</v>
      </c>
      <c r="X368" s="128"/>
      <c r="Y368" s="128"/>
    </row>
    <row r="370" spans="1:25" x14ac:dyDescent="0.2">
      <c r="B370" s="203" t="s">
        <v>18</v>
      </c>
      <c r="C370" s="203" t="s">
        <v>19</v>
      </c>
    </row>
    <row r="371" spans="1:25" x14ac:dyDescent="0.2">
      <c r="B371" s="11"/>
      <c r="C371" s="201">
        <v>0.03</v>
      </c>
    </row>
    <row r="372" spans="1:25" x14ac:dyDescent="0.2">
      <c r="A372" s="1" t="s">
        <v>26</v>
      </c>
      <c r="B372" s="11">
        <f>$B$29</f>
        <v>14052.90000000002</v>
      </c>
      <c r="W372" s="1" t="s">
        <v>52</v>
      </c>
      <c r="X372" s="1" t="s">
        <v>100</v>
      </c>
    </row>
    <row r="373" spans="1:25" x14ac:dyDescent="0.2">
      <c r="A373" s="1" t="s">
        <v>1</v>
      </c>
      <c r="B373" s="128">
        <f>$B$359</f>
        <v>1042612.5814449411</v>
      </c>
      <c r="W373" s="1" t="s">
        <v>17</v>
      </c>
    </row>
    <row r="374" spans="1:25" x14ac:dyDescent="0.2">
      <c r="B374" s="11">
        <f t="shared" ref="B374" si="83">SUM(B372:B373)</f>
        <v>1056665.4814449411</v>
      </c>
      <c r="C374" s="11">
        <f t="shared" ref="C374" si="84">(B374*C371*90)/365</f>
        <v>7816.4295887707976</v>
      </c>
    </row>
    <row r="375" spans="1:25" x14ac:dyDescent="0.2">
      <c r="A375" s="1" t="s">
        <v>2</v>
      </c>
      <c r="B375" s="128">
        <f t="shared" ref="B375" si="85">B374+C374+B372</f>
        <v>1078534.8110337118</v>
      </c>
      <c r="X375" s="203" t="s">
        <v>18</v>
      </c>
      <c r="Y375" s="203" t="s">
        <v>19</v>
      </c>
    </row>
    <row r="376" spans="1:25" x14ac:dyDescent="0.2">
      <c r="C376" s="11">
        <f t="shared" ref="C376" si="86">(B375*C371*90)/365</f>
        <v>7978.2027117562238</v>
      </c>
      <c r="X376" s="11"/>
      <c r="Y376" s="201">
        <v>0.03</v>
      </c>
    </row>
    <row r="377" spans="1:25" x14ac:dyDescent="0.2">
      <c r="A377" s="1" t="s">
        <v>3</v>
      </c>
      <c r="B377" s="11">
        <f t="shared" ref="B377" si="87">SUM(B375,B372,C376)</f>
        <v>1100565.9137454678</v>
      </c>
      <c r="W377" s="1" t="s">
        <v>26</v>
      </c>
      <c r="X377" s="11">
        <f>$X$363</f>
        <v>601230.60816485947</v>
      </c>
    </row>
    <row r="378" spans="1:25" x14ac:dyDescent="0.2">
      <c r="C378" s="11">
        <f t="shared" ref="C378" si="88">(B377*C371*90)/365</f>
        <v>8141.1725126377069</v>
      </c>
      <c r="W378" s="1" t="s">
        <v>1</v>
      </c>
      <c r="X378" s="11">
        <f>M26*3</f>
        <v>4963.6432693293009</v>
      </c>
    </row>
    <row r="379" spans="1:25" x14ac:dyDescent="0.2">
      <c r="A379" s="1" t="s">
        <v>0</v>
      </c>
      <c r="X379" s="11">
        <f>SUM(X377:X378)</f>
        <v>606194.2514341888</v>
      </c>
      <c r="Y379" s="11">
        <f>(X379*Y376*90)/365</f>
        <v>4484.1766544446837</v>
      </c>
    </row>
    <row r="380" spans="1:25" x14ac:dyDescent="0.2">
      <c r="B380" s="11">
        <f t="shared" ref="B380" si="89">SUM(B377,C378,B372)</f>
        <v>1122759.9862581054</v>
      </c>
      <c r="C380" s="11">
        <f t="shared" ref="C380" si="90">(B380*C371*90)/365</f>
        <v>8305.3478435531088</v>
      </c>
      <c r="W380" s="1" t="s">
        <v>2</v>
      </c>
      <c r="X380" s="11">
        <f>SUM(X378:X379,Y379)</f>
        <v>615642.07135796279</v>
      </c>
    </row>
    <row r="381" spans="1:25" x14ac:dyDescent="0.2">
      <c r="B381" s="11"/>
      <c r="C381" s="11"/>
      <c r="Y381" s="11">
        <f>(X380*Y376*90)/365</f>
        <v>4554.0646374424641</v>
      </c>
    </row>
    <row r="382" spans="1:25" x14ac:dyDescent="0.2">
      <c r="A382" s="1" t="s">
        <v>20</v>
      </c>
      <c r="B382" s="11">
        <f>SUM(B380,C380)</f>
        <v>1131065.3341016585</v>
      </c>
      <c r="C382" s="11">
        <f>SUM(C374:C380)</f>
        <v>32241.152656717837</v>
      </c>
      <c r="W382" s="1" t="s">
        <v>3</v>
      </c>
      <c r="X382" s="11">
        <f>SUM(X380,Y381,X378)</f>
        <v>625159.77926473459</v>
      </c>
    </row>
    <row r="383" spans="1:25" x14ac:dyDescent="0.2">
      <c r="A383" s="1" t="s">
        <v>51</v>
      </c>
      <c r="Y383" s="11">
        <f>(X382*Y376*90)/365</f>
        <v>4624.4696000405029</v>
      </c>
    </row>
    <row r="384" spans="1:25" x14ac:dyDescent="0.2">
      <c r="A384" s="1" t="s">
        <v>20</v>
      </c>
      <c r="B384" s="128"/>
      <c r="C384" s="128">
        <f>SUM(C361,C382)</f>
        <v>245732.63410165787</v>
      </c>
      <c r="W384" s="1" t="s">
        <v>0</v>
      </c>
      <c r="X384" s="11">
        <f>SUM(X382,Y383,X378)</f>
        <v>634747.89213410439</v>
      </c>
    </row>
    <row r="385" spans="1:25" x14ac:dyDescent="0.2">
      <c r="A385" s="1" t="s">
        <v>32</v>
      </c>
      <c r="Y385" s="11">
        <f>(X384*Y376*90)/365</f>
        <v>4695.3953664714572</v>
      </c>
    </row>
    <row r="386" spans="1:25" x14ac:dyDescent="0.2">
      <c r="A386" s="1" t="s">
        <v>20</v>
      </c>
      <c r="B386" s="128"/>
      <c r="C386" s="128">
        <f>SUM(C363,C384)</f>
        <v>1397297.7277475935</v>
      </c>
      <c r="X386" s="11">
        <f>X384+Y385</f>
        <v>639443.28750057588</v>
      </c>
      <c r="Y386" s="11"/>
    </row>
    <row r="387" spans="1:25" x14ac:dyDescent="0.2">
      <c r="A387" s="1" t="s">
        <v>28</v>
      </c>
      <c r="W387" s="1" t="s">
        <v>20</v>
      </c>
      <c r="Y387" s="11">
        <f>SUM(Y379:Y385)</f>
        <v>18358.106258399108</v>
      </c>
    </row>
    <row r="388" spans="1:25" x14ac:dyDescent="0.2">
      <c r="W388" s="1" t="s">
        <v>53</v>
      </c>
    </row>
    <row r="389" spans="1:25" x14ac:dyDescent="0.2">
      <c r="W389" s="1" t="s">
        <v>20</v>
      </c>
      <c r="X389" s="128"/>
      <c r="Y389" s="128">
        <f>SUM(Y366,Y387)</f>
        <v>160500.00534062434</v>
      </c>
    </row>
    <row r="390" spans="1:25" x14ac:dyDescent="0.2">
      <c r="A390" s="1" t="s">
        <v>52</v>
      </c>
      <c r="B390" s="1" t="s">
        <v>100</v>
      </c>
      <c r="W390" s="1" t="s">
        <v>32</v>
      </c>
    </row>
    <row r="391" spans="1:25" x14ac:dyDescent="0.2">
      <c r="A391" s="1" t="s">
        <v>17</v>
      </c>
      <c r="X391" s="128"/>
      <c r="Y391" s="128"/>
    </row>
    <row r="393" spans="1:25" x14ac:dyDescent="0.2">
      <c r="B393" s="203" t="s">
        <v>18</v>
      </c>
      <c r="C393" s="203" t="s">
        <v>19</v>
      </c>
    </row>
    <row r="394" spans="1:25" x14ac:dyDescent="0.2">
      <c r="B394" s="11"/>
      <c r="C394" s="201">
        <v>0.03</v>
      </c>
    </row>
    <row r="395" spans="1:25" x14ac:dyDescent="0.2">
      <c r="A395" s="1" t="s">
        <v>26</v>
      </c>
      <c r="B395" s="11">
        <f>$B$29</f>
        <v>14052.90000000002</v>
      </c>
      <c r="W395" s="1" t="s">
        <v>54</v>
      </c>
      <c r="X395" s="1" t="s">
        <v>100</v>
      </c>
    </row>
    <row r="396" spans="1:25" x14ac:dyDescent="0.2">
      <c r="A396" s="1" t="s">
        <v>1</v>
      </c>
      <c r="B396" s="128">
        <f>$B$382</f>
        <v>1131065.3341016585</v>
      </c>
      <c r="W396" s="1" t="s">
        <v>17</v>
      </c>
    </row>
    <row r="397" spans="1:25" x14ac:dyDescent="0.2">
      <c r="B397" s="11">
        <f t="shared" ref="B397" si="91">SUM(B395:B396)</f>
        <v>1145118.2341016585</v>
      </c>
      <c r="C397" s="11">
        <f t="shared" ref="C397" si="92">(B397*C394*90)/365</f>
        <v>8470.7376221218565</v>
      </c>
    </row>
    <row r="398" spans="1:25" x14ac:dyDescent="0.2">
      <c r="A398" s="1" t="s">
        <v>2</v>
      </c>
      <c r="B398" s="128">
        <f t="shared" ref="B398" si="93">B397+C397+B395</f>
        <v>1167641.8717237802</v>
      </c>
      <c r="X398" s="203" t="s">
        <v>18</v>
      </c>
      <c r="Y398" s="203" t="s">
        <v>19</v>
      </c>
    </row>
    <row r="399" spans="1:25" x14ac:dyDescent="0.2">
      <c r="C399" s="11">
        <f t="shared" ref="C399" si="94">(B398*C394*90)/365</f>
        <v>8637.3508319293323</v>
      </c>
      <c r="X399" s="11"/>
      <c r="Y399" s="201">
        <v>0.03</v>
      </c>
    </row>
    <row r="400" spans="1:25" x14ac:dyDescent="0.2">
      <c r="A400" s="1" t="s">
        <v>3</v>
      </c>
      <c r="B400" s="11">
        <f t="shared" ref="B400" si="95">SUM(B398,B395,C399)</f>
        <v>1190332.1225557094</v>
      </c>
      <c r="W400" s="1" t="s">
        <v>26</v>
      </c>
      <c r="X400" s="11">
        <f>$X$386</f>
        <v>639443.28750057588</v>
      </c>
    </row>
    <row r="401" spans="1:25" x14ac:dyDescent="0.2">
      <c r="C401" s="11">
        <f t="shared" ref="C401" si="96">(B400*C394*90)/365</f>
        <v>8805.1965230148362</v>
      </c>
      <c r="W401" s="1" t="s">
        <v>1</v>
      </c>
      <c r="X401" s="11">
        <f>M27*3</f>
        <v>4670.5030993982054</v>
      </c>
    </row>
    <row r="402" spans="1:25" x14ac:dyDescent="0.2">
      <c r="A402" s="1" t="s">
        <v>0</v>
      </c>
      <c r="X402" s="11">
        <f>SUM(X400:X401)</f>
        <v>644113.79059997411</v>
      </c>
      <c r="Y402" s="11">
        <f>(X402*Y399*90)/365</f>
        <v>4764.6773551230954</v>
      </c>
    </row>
    <row r="403" spans="1:25" x14ac:dyDescent="0.2">
      <c r="B403" s="11">
        <f t="shared" ref="B403" si="97">SUM(B400,C401,B395)</f>
        <v>1213190.2190787243</v>
      </c>
      <c r="C403" s="11">
        <f t="shared" ref="C403" si="98">(B403*C394*90)/365</f>
        <v>8974.2838123631645</v>
      </c>
      <c r="W403" s="1" t="s">
        <v>2</v>
      </c>
      <c r="X403" s="11">
        <f>SUM(X401:X402,Y402)</f>
        <v>653548.97105449543</v>
      </c>
    </row>
    <row r="404" spans="1:25" x14ac:dyDescent="0.2">
      <c r="B404" s="11"/>
      <c r="C404" s="11"/>
      <c r="Y404" s="11">
        <f>(X403*Y399*90)/365</f>
        <v>4834.4718406770889</v>
      </c>
    </row>
    <row r="405" spans="1:25" x14ac:dyDescent="0.2">
      <c r="A405" s="1" t="s">
        <v>20</v>
      </c>
      <c r="B405" s="11">
        <f>SUM(B403,C403)</f>
        <v>1222164.5028910874</v>
      </c>
      <c r="C405" s="11">
        <f>SUM(C397:C403)</f>
        <v>34887.568789429191</v>
      </c>
      <c r="W405" s="1" t="s">
        <v>3</v>
      </c>
      <c r="X405" s="11">
        <f>SUM(X403,Y404,X401)</f>
        <v>663053.94599457073</v>
      </c>
    </row>
    <row r="406" spans="1:25" x14ac:dyDescent="0.2">
      <c r="A406" s="1" t="s">
        <v>53</v>
      </c>
      <c r="Y406" s="11">
        <f>(X405*Y399*90)/365</f>
        <v>4904.7826142064132</v>
      </c>
    </row>
    <row r="407" spans="1:25" x14ac:dyDescent="0.2">
      <c r="A407" s="1" t="s">
        <v>20</v>
      </c>
      <c r="B407" s="128"/>
      <c r="C407" s="128">
        <f>SUM(C384,C405)</f>
        <v>280620.20289108704</v>
      </c>
      <c r="W407" s="1" t="s">
        <v>0</v>
      </c>
      <c r="X407" s="11">
        <f>SUM(X405,Y406,X401)</f>
        <v>672629.23170817539</v>
      </c>
    </row>
    <row r="408" spans="1:25" x14ac:dyDescent="0.2">
      <c r="A408" s="1" t="s">
        <v>32</v>
      </c>
      <c r="Y408" s="11">
        <f>(X407*Y399*90)/365</f>
        <v>4975.6134948275985</v>
      </c>
    </row>
    <row r="409" spans="1:25" x14ac:dyDescent="0.2">
      <c r="A409" s="1" t="s">
        <v>20</v>
      </c>
      <c r="B409" s="128"/>
      <c r="C409" s="128">
        <f>SUM(C386,C407)</f>
        <v>1677917.9306386807</v>
      </c>
      <c r="X409" s="11">
        <f>X407+Y408</f>
        <v>677604.84520300303</v>
      </c>
      <c r="Y409" s="11"/>
    </row>
    <row r="410" spans="1:25" x14ac:dyDescent="0.2">
      <c r="A410" s="1" t="s">
        <v>28</v>
      </c>
      <c r="W410" s="1" t="s">
        <v>20</v>
      </c>
      <c r="Y410" s="11">
        <f>SUM(Y402:Y408)</f>
        <v>19479.545304834195</v>
      </c>
    </row>
    <row r="411" spans="1:25" x14ac:dyDescent="0.2">
      <c r="W411" s="1" t="s">
        <v>55</v>
      </c>
    </row>
    <row r="412" spans="1:25" x14ac:dyDescent="0.2">
      <c r="W412" s="1" t="s">
        <v>20</v>
      </c>
      <c r="X412" s="128"/>
      <c r="Y412" s="128">
        <f>SUM(Y389,Y410)</f>
        <v>179979.55064545854</v>
      </c>
    </row>
    <row r="413" spans="1:25" x14ac:dyDescent="0.2">
      <c r="A413" s="1" t="s">
        <v>54</v>
      </c>
      <c r="B413" s="1" t="s">
        <v>100</v>
      </c>
      <c r="W413" s="1" t="s">
        <v>32</v>
      </c>
    </row>
    <row r="414" spans="1:25" x14ac:dyDescent="0.2">
      <c r="A414" s="1" t="s">
        <v>17</v>
      </c>
      <c r="X414" s="128"/>
      <c r="Y414" s="128"/>
    </row>
    <row r="416" spans="1:25" x14ac:dyDescent="0.2">
      <c r="B416" s="203" t="s">
        <v>18</v>
      </c>
      <c r="C416" s="203" t="s">
        <v>19</v>
      </c>
    </row>
    <row r="417" spans="1:25" x14ac:dyDescent="0.2">
      <c r="B417" s="11"/>
      <c r="C417" s="201">
        <v>0.03</v>
      </c>
    </row>
    <row r="418" spans="1:25" x14ac:dyDescent="0.2">
      <c r="A418" s="1" t="s">
        <v>26</v>
      </c>
      <c r="B418" s="11">
        <f>$B$29</f>
        <v>14052.90000000002</v>
      </c>
      <c r="W418" s="1" t="s">
        <v>56</v>
      </c>
      <c r="X418" s="1" t="s">
        <v>100</v>
      </c>
    </row>
    <row r="419" spans="1:25" x14ac:dyDescent="0.2">
      <c r="A419" s="1" t="s">
        <v>1</v>
      </c>
      <c r="B419" s="128">
        <f>$B$405</f>
        <v>1222164.5028910874</v>
      </c>
      <c r="W419" s="1" t="s">
        <v>17</v>
      </c>
    </row>
    <row r="420" spans="1:25" x14ac:dyDescent="0.2">
      <c r="B420" s="11">
        <f t="shared" ref="B420" si="99">SUM(B418:B419)</f>
        <v>1236217.4028910873</v>
      </c>
      <c r="C420" s="11">
        <f t="shared" ref="C420" si="100">(B420*C417*90)/365</f>
        <v>9144.6218843998249</v>
      </c>
    </row>
    <row r="421" spans="1:25" x14ac:dyDescent="0.2">
      <c r="A421" s="1" t="s">
        <v>2</v>
      </c>
      <c r="B421" s="128">
        <f t="shared" ref="B421" si="101">B420+C420+B418</f>
        <v>1259414.924775487</v>
      </c>
      <c r="X421" s="203" t="s">
        <v>18</v>
      </c>
      <c r="Y421" s="203" t="s">
        <v>19</v>
      </c>
    </row>
    <row r="422" spans="1:25" x14ac:dyDescent="0.2">
      <c r="C422" s="11">
        <f t="shared" ref="C422" si="102">(B421*C417*90)/365</f>
        <v>9316.2199914899029</v>
      </c>
      <c r="X422" s="11"/>
      <c r="Y422" s="201">
        <v>0.03</v>
      </c>
    </row>
    <row r="423" spans="1:25" x14ac:dyDescent="0.2">
      <c r="A423" s="1" t="s">
        <v>3</v>
      </c>
      <c r="B423" s="11">
        <f t="shared" ref="B423" si="103">SUM(B421,B418,C422)</f>
        <v>1282784.044766977</v>
      </c>
      <c r="W423" s="1" t="s">
        <v>26</v>
      </c>
      <c r="X423" s="11">
        <f>$X$409</f>
        <v>677604.84520300303</v>
      </c>
    </row>
    <row r="424" spans="1:25" x14ac:dyDescent="0.2">
      <c r="C424" s="11">
        <f t="shared" ref="C424" si="104">(B423*C417*90)/365</f>
        <v>9489.0874544406506</v>
      </c>
      <c r="W424" s="1" t="s">
        <v>1</v>
      </c>
      <c r="X424" s="11">
        <f>M28*3</f>
        <v>4371.2837210094531</v>
      </c>
    </row>
    <row r="425" spans="1:25" x14ac:dyDescent="0.2">
      <c r="A425" s="1" t="s">
        <v>0</v>
      </c>
      <c r="X425" s="11">
        <f>SUM(X423:X424)</f>
        <v>681976.12892401253</v>
      </c>
      <c r="Y425" s="11">
        <f>(X425*Y422*90)/365</f>
        <v>5044.7549262872162</v>
      </c>
    </row>
    <row r="426" spans="1:25" x14ac:dyDescent="0.2">
      <c r="B426" s="11">
        <f t="shared" ref="B426" si="105">SUM(B423,C424,B418)</f>
        <v>1306326.0322214174</v>
      </c>
      <c r="C426" s="11">
        <f t="shared" ref="C426" si="106">(B426*C417*90)/365</f>
        <v>9663.2336630077461</v>
      </c>
      <c r="W426" s="1" t="s">
        <v>2</v>
      </c>
      <c r="X426" s="11">
        <f>SUM(X424:X425,Y425)</f>
        <v>691392.16757130926</v>
      </c>
    </row>
    <row r="427" spans="1:25" x14ac:dyDescent="0.2">
      <c r="B427" s="11"/>
      <c r="C427" s="11"/>
      <c r="Y427" s="11">
        <f>(X426*Y422*90)/365</f>
        <v>5114.4078149110555</v>
      </c>
    </row>
    <row r="428" spans="1:25" x14ac:dyDescent="0.2">
      <c r="A428" s="1" t="s">
        <v>20</v>
      </c>
      <c r="B428" s="11">
        <f>SUM(B426,C426)</f>
        <v>1315989.2658844253</v>
      </c>
      <c r="C428" s="11">
        <f>SUM(C420:C426)</f>
        <v>37613.162993338126</v>
      </c>
      <c r="W428" s="1" t="s">
        <v>3</v>
      </c>
      <c r="X428" s="11">
        <f>SUM(X426,Y427,X424)</f>
        <v>700877.85910722986</v>
      </c>
    </row>
    <row r="429" spans="1:25" x14ac:dyDescent="0.2">
      <c r="A429" s="1" t="s">
        <v>55</v>
      </c>
      <c r="Y429" s="11">
        <f>(X428*Y422*90)/365</f>
        <v>5184.5759440808779</v>
      </c>
    </row>
    <row r="430" spans="1:25" x14ac:dyDescent="0.2">
      <c r="A430" s="1" t="s">
        <v>20</v>
      </c>
      <c r="B430" s="128"/>
      <c r="C430" s="128">
        <f>SUM(C407,C428)</f>
        <v>318233.36588442518</v>
      </c>
      <c r="W430" s="1" t="s">
        <v>0</v>
      </c>
      <c r="X430" s="11">
        <f>SUM(X428,Y429,X424)</f>
        <v>710433.71877232019</v>
      </c>
    </row>
    <row r="431" spans="1:25" x14ac:dyDescent="0.2">
      <c r="A431" s="1" t="s">
        <v>32</v>
      </c>
      <c r="Y431" s="11">
        <f>(X430*Y422*90)/365</f>
        <v>5255.2631251651082</v>
      </c>
    </row>
    <row r="432" spans="1:25" x14ac:dyDescent="0.2">
      <c r="A432" s="1" t="s">
        <v>20</v>
      </c>
      <c r="B432" s="128"/>
      <c r="C432" s="128">
        <f>SUM(C409,C430)</f>
        <v>1996151.2965231058</v>
      </c>
      <c r="X432" s="11">
        <f>X430+Y431</f>
        <v>715688.98189748533</v>
      </c>
      <c r="Y432" s="11"/>
    </row>
    <row r="433" spans="1:25" x14ac:dyDescent="0.2">
      <c r="A433" s="1" t="s">
        <v>28</v>
      </c>
      <c r="W433" s="1" t="s">
        <v>20</v>
      </c>
      <c r="Y433" s="11">
        <f>SUM(Y425:Y431)</f>
        <v>20599.001810444257</v>
      </c>
    </row>
    <row r="434" spans="1:25" x14ac:dyDescent="0.2">
      <c r="W434" s="1" t="s">
        <v>57</v>
      </c>
    </row>
    <row r="435" spans="1:25" x14ac:dyDescent="0.2">
      <c r="W435" s="1" t="s">
        <v>20</v>
      </c>
      <c r="X435" s="128"/>
      <c r="Y435" s="128">
        <f>SUM(Y412,Y433)</f>
        <v>200578.5524559028</v>
      </c>
    </row>
    <row r="436" spans="1:25" x14ac:dyDescent="0.2">
      <c r="A436" s="1" t="s">
        <v>56</v>
      </c>
      <c r="B436" s="1" t="s">
        <v>100</v>
      </c>
      <c r="W436" s="1" t="s">
        <v>32</v>
      </c>
    </row>
    <row r="437" spans="1:25" x14ac:dyDescent="0.2">
      <c r="A437" s="1" t="s">
        <v>17</v>
      </c>
      <c r="X437" s="128"/>
      <c r="Y437" s="128"/>
    </row>
    <row r="439" spans="1:25" x14ac:dyDescent="0.2">
      <c r="B439" s="203" t="s">
        <v>18</v>
      </c>
      <c r="C439" s="203" t="s">
        <v>19</v>
      </c>
    </row>
    <row r="440" spans="1:25" x14ac:dyDescent="0.2">
      <c r="B440" s="11"/>
      <c r="C440" s="201">
        <v>0.03</v>
      </c>
    </row>
    <row r="441" spans="1:25" x14ac:dyDescent="0.2">
      <c r="A441" s="1" t="s">
        <v>26</v>
      </c>
      <c r="B441" s="11">
        <f>$B$29</f>
        <v>14052.90000000002</v>
      </c>
      <c r="W441" s="1" t="s">
        <v>58</v>
      </c>
      <c r="X441" s="1" t="s">
        <v>100</v>
      </c>
    </row>
    <row r="442" spans="1:25" x14ac:dyDescent="0.2">
      <c r="A442" s="1" t="s">
        <v>1</v>
      </c>
      <c r="B442" s="128">
        <f>$B$428</f>
        <v>1315989.2658844253</v>
      </c>
      <c r="W442" s="1" t="s">
        <v>17</v>
      </c>
    </row>
    <row r="443" spans="1:25" x14ac:dyDescent="0.2">
      <c r="B443" s="11">
        <f t="shared" ref="B443" si="107">SUM(B441:B442)</f>
        <v>1330042.1658844252</v>
      </c>
      <c r="C443" s="11">
        <f t="shared" ref="C443" si="108">(B443*C440*90)/365</f>
        <v>9838.6680764053363</v>
      </c>
    </row>
    <row r="444" spans="1:25" x14ac:dyDescent="0.2">
      <c r="A444" s="1" t="s">
        <v>2</v>
      </c>
      <c r="B444" s="128">
        <f t="shared" ref="B444" si="109">B443+C443+B441</f>
        <v>1353933.7339608304</v>
      </c>
      <c r="X444" s="203" t="s">
        <v>18</v>
      </c>
      <c r="Y444" s="203" t="s">
        <v>19</v>
      </c>
    </row>
    <row r="445" spans="1:25" x14ac:dyDescent="0.2">
      <c r="C445" s="11">
        <f t="shared" ref="C445" si="110">(B444*C440*90)/365</f>
        <v>10015.400223819841</v>
      </c>
      <c r="X445" s="11"/>
      <c r="Y445" s="201">
        <v>0.03</v>
      </c>
    </row>
    <row r="446" spans="1:25" x14ac:dyDescent="0.2">
      <c r="A446" s="1" t="s">
        <v>3</v>
      </c>
      <c r="B446" s="11">
        <f t="shared" ref="B446" si="111">SUM(B444,B441,C445)</f>
        <v>1378002.0341846501</v>
      </c>
      <c r="W446" s="1" t="s">
        <v>26</v>
      </c>
      <c r="X446" s="11">
        <f>$X$432</f>
        <v>715688.98189748533</v>
      </c>
    </row>
    <row r="447" spans="1:25" x14ac:dyDescent="0.2">
      <c r="C447" s="11">
        <f t="shared" ref="C447" si="112">(B446*C440*90)/365</f>
        <v>10193.439704927549</v>
      </c>
      <c r="W447" s="1" t="s">
        <v>1</v>
      </c>
      <c r="X447" s="11">
        <f>M29*3</f>
        <v>4065.8471804150804</v>
      </c>
    </row>
    <row r="448" spans="1:25" x14ac:dyDescent="0.2">
      <c r="A448" s="1" t="s">
        <v>0</v>
      </c>
      <c r="X448" s="11">
        <f>SUM(X446:X447)</f>
        <v>719754.82907790039</v>
      </c>
      <c r="Y448" s="11">
        <f>(X448*Y445*90)/365</f>
        <v>5324.2138041378939</v>
      </c>
    </row>
    <row r="449" spans="1:25" x14ac:dyDescent="0.2">
      <c r="B449" s="11">
        <f t="shared" ref="B449" si="113">SUM(B446,C447,B441)</f>
        <v>1402248.3738895776</v>
      </c>
      <c r="C449" s="11">
        <f t="shared" ref="C449" si="114">(B449*C440*90)/365</f>
        <v>10372.796190416053</v>
      </c>
      <c r="W449" s="1" t="s">
        <v>2</v>
      </c>
      <c r="X449" s="11">
        <f>SUM(X447:X448,Y448)</f>
        <v>729144.89006245334</v>
      </c>
    </row>
    <row r="450" spans="1:25" x14ac:dyDescent="0.2">
      <c r="B450" s="11"/>
      <c r="C450" s="11"/>
      <c r="Y450" s="11">
        <f>(X449*Y445*90)/365</f>
        <v>5393.6745292291071</v>
      </c>
    </row>
    <row r="451" spans="1:25" x14ac:dyDescent="0.2">
      <c r="A451" s="1" t="s">
        <v>20</v>
      </c>
      <c r="B451" s="11">
        <f>SUM(B449,C449)</f>
        <v>1412621.1700799935</v>
      </c>
      <c r="C451" s="11">
        <f>SUM(C443:C449)</f>
        <v>40420.30419556878</v>
      </c>
      <c r="W451" s="1" t="s">
        <v>3</v>
      </c>
      <c r="X451" s="11">
        <f>SUM(X449,Y450,X447)</f>
        <v>738604.41177209746</v>
      </c>
    </row>
    <row r="452" spans="1:25" x14ac:dyDescent="0.2">
      <c r="A452" s="1" t="s">
        <v>57</v>
      </c>
      <c r="Y452" s="11">
        <f>(X451*Y445*90)/365</f>
        <v>5463.6490733826386</v>
      </c>
    </row>
    <row r="453" spans="1:25" x14ac:dyDescent="0.2">
      <c r="A453" s="1" t="s">
        <v>20</v>
      </c>
      <c r="B453" s="128"/>
      <c r="C453" s="128">
        <f>SUM(C430,C451)</f>
        <v>358653.67007999396</v>
      </c>
      <c r="W453" s="1" t="s">
        <v>0</v>
      </c>
      <c r="X453" s="11">
        <f>SUM(X451,Y452,X447)</f>
        <v>748133.90802589513</v>
      </c>
    </row>
    <row r="454" spans="1:25" x14ac:dyDescent="0.2">
      <c r="A454" s="1" t="s">
        <v>32</v>
      </c>
      <c r="Y454" s="11">
        <f>(X453*Y445*90)/365</f>
        <v>5534.1412374518259</v>
      </c>
    </row>
    <row r="455" spans="1:25" x14ac:dyDescent="0.2">
      <c r="A455" s="1" t="s">
        <v>20</v>
      </c>
      <c r="B455" s="128"/>
      <c r="C455" s="128">
        <f>SUM(C432,C453)</f>
        <v>2354804.9666030998</v>
      </c>
      <c r="X455" s="11">
        <f>X453+Y454</f>
        <v>753668.04926334694</v>
      </c>
      <c r="Y455" s="11"/>
    </row>
    <row r="456" spans="1:25" x14ac:dyDescent="0.2">
      <c r="A456" s="1" t="s">
        <v>28</v>
      </c>
      <c r="W456" s="1" t="s">
        <v>20</v>
      </c>
      <c r="Y456" s="11">
        <f>SUM(Y448:Y454)</f>
        <v>21715.678644201467</v>
      </c>
    </row>
    <row r="457" spans="1:25" x14ac:dyDescent="0.2">
      <c r="W457" s="1" t="s">
        <v>59</v>
      </c>
    </row>
    <row r="458" spans="1:25" x14ac:dyDescent="0.2">
      <c r="W458" s="1" t="s">
        <v>20</v>
      </c>
      <c r="X458" s="128"/>
      <c r="Y458" s="128">
        <f>SUM(Y435,Y456)</f>
        <v>222294.23110010425</v>
      </c>
    </row>
    <row r="459" spans="1:25" x14ac:dyDescent="0.2">
      <c r="A459" s="1" t="s">
        <v>58</v>
      </c>
      <c r="B459" s="1" t="s">
        <v>100</v>
      </c>
      <c r="W459" s="1" t="s">
        <v>32</v>
      </c>
    </row>
    <row r="460" spans="1:25" x14ac:dyDescent="0.2">
      <c r="A460" s="1" t="s">
        <v>17</v>
      </c>
      <c r="X460" s="128"/>
      <c r="Y460" s="128"/>
    </row>
    <row r="462" spans="1:25" x14ac:dyDescent="0.2">
      <c r="B462" s="203" t="s">
        <v>18</v>
      </c>
      <c r="C462" s="203" t="s">
        <v>19</v>
      </c>
    </row>
    <row r="463" spans="1:25" x14ac:dyDescent="0.2">
      <c r="B463" s="11"/>
      <c r="C463" s="201">
        <v>0.03</v>
      </c>
    </row>
    <row r="464" spans="1:25" x14ac:dyDescent="0.2">
      <c r="A464" s="1" t="s">
        <v>26</v>
      </c>
      <c r="B464" s="11">
        <f>$B$29</f>
        <v>14052.90000000002</v>
      </c>
      <c r="W464" s="1" t="s">
        <v>60</v>
      </c>
      <c r="X464" s="1" t="s">
        <v>100</v>
      </c>
    </row>
    <row r="465" spans="1:25" x14ac:dyDescent="0.2">
      <c r="A465" s="1" t="s">
        <v>1</v>
      </c>
      <c r="B465" s="128">
        <f>$B$451</f>
        <v>1412621.1700799935</v>
      </c>
      <c r="W465" s="1" t="s">
        <v>17</v>
      </c>
    </row>
    <row r="466" spans="1:25" x14ac:dyDescent="0.2">
      <c r="B466" s="11">
        <f t="shared" ref="B466" si="115">SUM(B464:B465)</f>
        <v>1426674.0700799935</v>
      </c>
      <c r="C466" s="11">
        <f t="shared" ref="C466" si="116">(B466*C463*90)/365</f>
        <v>10553.479422509539</v>
      </c>
    </row>
    <row r="467" spans="1:25" x14ac:dyDescent="0.2">
      <c r="A467" s="1" t="s">
        <v>2</v>
      </c>
      <c r="B467" s="128">
        <f t="shared" ref="B467" si="117">B466+C466+B464</f>
        <v>1451280.4495025028</v>
      </c>
      <c r="X467" s="203" t="s">
        <v>18</v>
      </c>
      <c r="Y467" s="203" t="s">
        <v>19</v>
      </c>
    </row>
    <row r="468" spans="1:25" x14ac:dyDescent="0.2">
      <c r="C468" s="11">
        <f t="shared" ref="C468" si="118">(B467*C463*90)/365</f>
        <v>10735.499215497966</v>
      </c>
      <c r="X468" s="11"/>
      <c r="Y468" s="201">
        <v>0.03</v>
      </c>
    </row>
    <row r="469" spans="1:25" x14ac:dyDescent="0.2">
      <c r="A469" s="1" t="s">
        <v>3</v>
      </c>
      <c r="B469" s="11">
        <f t="shared" ref="B469" si="119">SUM(B467,B464,C468)</f>
        <v>1476068.8487180006</v>
      </c>
      <c r="W469" s="1" t="s">
        <v>26</v>
      </c>
      <c r="X469" s="11">
        <f>$X$455</f>
        <v>753668.04926334694</v>
      </c>
    </row>
    <row r="470" spans="1:25" x14ac:dyDescent="0.2">
      <c r="C470" s="11">
        <f t="shared" ref="C470" si="120">(B469*C463*90)/365</f>
        <v>10918.865456270141</v>
      </c>
      <c r="W470" s="1" t="s">
        <v>1</v>
      </c>
      <c r="X470" s="11">
        <f>M30*3</f>
        <v>3754.0518864926344</v>
      </c>
    </row>
    <row r="471" spans="1:25" x14ac:dyDescent="0.2">
      <c r="A471" s="1" t="s">
        <v>0</v>
      </c>
      <c r="X471" s="11">
        <f>SUM(X469:X470)</f>
        <v>757422.10114983958</v>
      </c>
      <c r="Y471" s="11">
        <f>(X471*Y468*90)/365</f>
        <v>5602.8484194645671</v>
      </c>
    </row>
    <row r="472" spans="1:25" x14ac:dyDescent="0.2">
      <c r="B472" s="11">
        <f t="shared" ref="B472" si="121">SUM(B469,C470,B464)</f>
        <v>1501040.6141742705</v>
      </c>
      <c r="C472" s="11">
        <f t="shared" ref="C472" si="122">(B472*C463*90)/365</f>
        <v>11103.588104850769</v>
      </c>
      <c r="W472" s="1" t="s">
        <v>2</v>
      </c>
      <c r="X472" s="11">
        <f>SUM(X470:X471,Y471)</f>
        <v>766779.00145579677</v>
      </c>
    </row>
    <row r="473" spans="1:25" x14ac:dyDescent="0.2">
      <c r="B473" s="11"/>
      <c r="C473" s="11"/>
      <c r="Y473" s="11">
        <f>(X472*Y468*90)/365</f>
        <v>5672.0638463853456</v>
      </c>
    </row>
    <row r="474" spans="1:25" x14ac:dyDescent="0.2">
      <c r="A474" s="1" t="s">
        <v>20</v>
      </c>
      <c r="B474" s="11">
        <f>SUM(B472,C472)</f>
        <v>1512144.2022791214</v>
      </c>
      <c r="C474" s="11">
        <f>SUM(C466:C472)</f>
        <v>43311.432199128416</v>
      </c>
      <c r="W474" s="1" t="s">
        <v>3</v>
      </c>
      <c r="X474" s="11">
        <f>SUM(X472,Y473,X470)</f>
        <v>776205.11718867475</v>
      </c>
    </row>
    <row r="475" spans="1:25" x14ac:dyDescent="0.2">
      <c r="A475" s="1" t="s">
        <v>59</v>
      </c>
      <c r="Y475" s="11">
        <f>(X474*Y468*90)/365</f>
        <v>5741.7912778340315</v>
      </c>
    </row>
    <row r="476" spans="1:25" x14ac:dyDescent="0.2">
      <c r="A476" s="1" t="s">
        <v>20</v>
      </c>
      <c r="B476" s="128"/>
      <c r="C476" s="128">
        <f>SUM(C453,C474)</f>
        <v>401965.10227912239</v>
      </c>
      <c r="W476" s="1" t="s">
        <v>0</v>
      </c>
      <c r="X476" s="11">
        <f>SUM(X474,Y475,X470)</f>
        <v>785700.96035300137</v>
      </c>
    </row>
    <row r="477" spans="1:25" x14ac:dyDescent="0.2">
      <c r="A477" s="1" t="s">
        <v>32</v>
      </c>
      <c r="Y477" s="11">
        <f>(X476*Y468*90)/365</f>
        <v>5812.03450124138</v>
      </c>
    </row>
    <row r="478" spans="1:25" x14ac:dyDescent="0.2">
      <c r="A478" s="1" t="s">
        <v>20</v>
      </c>
      <c r="B478" s="128"/>
      <c r="C478" s="128">
        <f>SUM(C455,C476)</f>
        <v>2756770.0688822223</v>
      </c>
      <c r="X478" s="11">
        <f>X476+Y477</f>
        <v>791512.99485424277</v>
      </c>
      <c r="Y478" s="11"/>
    </row>
    <row r="479" spans="1:25" x14ac:dyDescent="0.2">
      <c r="A479" s="1" t="s">
        <v>28</v>
      </c>
      <c r="W479" s="1" t="s">
        <v>20</v>
      </c>
      <c r="Y479" s="11">
        <f>SUM(Y471:Y477)</f>
        <v>22828.738044925325</v>
      </c>
    </row>
    <row r="480" spans="1:25" x14ac:dyDescent="0.2">
      <c r="W480" s="1" t="s">
        <v>61</v>
      </c>
    </row>
    <row r="481" spans="1:25" x14ac:dyDescent="0.2">
      <c r="W481" s="1" t="s">
        <v>20</v>
      </c>
      <c r="X481" s="128"/>
      <c r="Y481" s="128">
        <f>SUM(Y458,Y479)</f>
        <v>245122.96914502958</v>
      </c>
    </row>
    <row r="482" spans="1:25" x14ac:dyDescent="0.2">
      <c r="A482" s="1" t="s">
        <v>60</v>
      </c>
      <c r="B482" s="1" t="s">
        <v>100</v>
      </c>
      <c r="W482" s="1" t="s">
        <v>32</v>
      </c>
    </row>
    <row r="483" spans="1:25" x14ac:dyDescent="0.2">
      <c r="A483" s="1" t="s">
        <v>17</v>
      </c>
      <c r="X483" s="128"/>
      <c r="Y483" s="128"/>
    </row>
    <row r="485" spans="1:25" x14ac:dyDescent="0.2">
      <c r="B485" s="203" t="s">
        <v>18</v>
      </c>
      <c r="C485" s="203" t="s">
        <v>19</v>
      </c>
    </row>
    <row r="486" spans="1:25" x14ac:dyDescent="0.2">
      <c r="B486" s="11"/>
      <c r="C486" s="201">
        <v>0.03</v>
      </c>
    </row>
    <row r="487" spans="1:25" x14ac:dyDescent="0.2">
      <c r="A487" s="1" t="s">
        <v>26</v>
      </c>
      <c r="B487" s="11">
        <f>$B$29</f>
        <v>14052.90000000002</v>
      </c>
      <c r="W487" s="1" t="s">
        <v>62</v>
      </c>
      <c r="X487" s="1" t="s">
        <v>100</v>
      </c>
    </row>
    <row r="488" spans="1:25" x14ac:dyDescent="0.2">
      <c r="A488" s="1" t="s">
        <v>1</v>
      </c>
      <c r="B488" s="128">
        <f>$B$474</f>
        <v>1512144.2022791214</v>
      </c>
      <c r="W488" s="1" t="s">
        <v>17</v>
      </c>
    </row>
    <row r="489" spans="1:25" x14ac:dyDescent="0.2">
      <c r="B489" s="11">
        <f t="shared" ref="B489" si="123">SUM(B487:B488)</f>
        <v>1526197.1022791213</v>
      </c>
      <c r="C489" s="11">
        <f t="shared" ref="C489" si="124">(B489*C486*90)/365</f>
        <v>11289.677194941445</v>
      </c>
    </row>
    <row r="490" spans="1:25" x14ac:dyDescent="0.2">
      <c r="A490" s="1" t="s">
        <v>2</v>
      </c>
      <c r="B490" s="128">
        <f t="shared" ref="B490" si="125">B489+C489+B487</f>
        <v>1551539.6794740628</v>
      </c>
      <c r="X490" s="203" t="s">
        <v>18</v>
      </c>
      <c r="Y490" s="203" t="s">
        <v>19</v>
      </c>
    </row>
    <row r="491" spans="1:25" x14ac:dyDescent="0.2">
      <c r="C491" s="11">
        <f t="shared" ref="C491" si="126">(B490*C486*90)/365</f>
        <v>11477.142834465671</v>
      </c>
      <c r="X491" s="11"/>
      <c r="Y491" s="201">
        <v>0.03</v>
      </c>
    </row>
    <row r="492" spans="1:25" x14ac:dyDescent="0.2">
      <c r="A492" s="1" t="s">
        <v>3</v>
      </c>
      <c r="B492" s="11">
        <f t="shared" ref="B492" si="127">SUM(B490,B487,C491)</f>
        <v>1577069.7223085284</v>
      </c>
      <c r="W492" s="1" t="s">
        <v>26</v>
      </c>
      <c r="X492" s="11">
        <f>$X$478</f>
        <v>791512.99485424277</v>
      </c>
    </row>
    <row r="493" spans="1:25" x14ac:dyDescent="0.2">
      <c r="C493" s="11">
        <f t="shared" ref="C493" si="128">(B492*C486*90)/365</f>
        <v>11665.995206117883</v>
      </c>
      <c r="W493" s="1" t="s">
        <v>1</v>
      </c>
      <c r="X493" s="11">
        <f>M31*3</f>
        <v>3435.7525830985173</v>
      </c>
    </row>
    <row r="494" spans="1:25" x14ac:dyDescent="0.2">
      <c r="A494" s="1" t="s">
        <v>0</v>
      </c>
      <c r="X494" s="11">
        <f>SUM(X492:X493)</f>
        <v>794948.74743734126</v>
      </c>
      <c r="Y494" s="11">
        <f>(X494*Y491*90)/365</f>
        <v>5880.4427892625245</v>
      </c>
    </row>
    <row r="495" spans="1:25" x14ac:dyDescent="0.2">
      <c r="B495" s="11">
        <f t="shared" ref="B495" si="129">SUM(B492,C493,B487)</f>
        <v>1602788.6175146461</v>
      </c>
      <c r="C495" s="11">
        <f t="shared" ref="C495" si="130">(B495*C486*90)/365</f>
        <v>11856.244567916559</v>
      </c>
      <c r="W495" s="1" t="s">
        <v>2</v>
      </c>
      <c r="X495" s="11">
        <f>SUM(X493:X494,Y494)</f>
        <v>804264.94280970225</v>
      </c>
    </row>
    <row r="496" spans="1:25" x14ac:dyDescent="0.2">
      <c r="B496" s="11"/>
      <c r="C496" s="11"/>
      <c r="Y496" s="11">
        <f>(X495*Y491*90)/365</f>
        <v>5949.3571111950578</v>
      </c>
    </row>
    <row r="497" spans="1:25" x14ac:dyDescent="0.2">
      <c r="A497" s="1" t="s">
        <v>20</v>
      </c>
      <c r="B497" s="11">
        <f>SUM(B495,C495)</f>
        <v>1614644.8620825626</v>
      </c>
      <c r="C497" s="11">
        <f>SUM(C489:C495)</f>
        <v>46289.05980344156</v>
      </c>
      <c r="W497" s="1" t="s">
        <v>3</v>
      </c>
      <c r="X497" s="11">
        <f>SUM(X495,Y496,X493)</f>
        <v>813650.05250399583</v>
      </c>
    </row>
    <row r="498" spans="1:25" x14ac:dyDescent="0.2">
      <c r="A498" s="1" t="s">
        <v>61</v>
      </c>
      <c r="Y498" s="11">
        <f>(X497*Y491*90)/365</f>
        <v>6018.7812103035294</v>
      </c>
    </row>
    <row r="499" spans="1:25" x14ac:dyDescent="0.2">
      <c r="A499" s="1" t="s">
        <v>20</v>
      </c>
      <c r="B499" s="128"/>
      <c r="C499" s="128">
        <f>SUM(C476,C497)</f>
        <v>448254.16208256397</v>
      </c>
      <c r="W499" s="1" t="s">
        <v>0</v>
      </c>
      <c r="X499" s="11">
        <f>SUM(X497,Y498,X493)</f>
        <v>823104.58629739785</v>
      </c>
    </row>
    <row r="500" spans="1:25" x14ac:dyDescent="0.2">
      <c r="A500" s="1" t="s">
        <v>32</v>
      </c>
      <c r="Y500" s="11">
        <f>(X499*Y491*90)/365</f>
        <v>6088.7188575423952</v>
      </c>
    </row>
    <row r="501" spans="1:25" x14ac:dyDescent="0.2">
      <c r="A501" s="1" t="s">
        <v>20</v>
      </c>
      <c r="B501" s="128"/>
      <c r="C501" s="128">
        <f>SUM(C478,C499)</f>
        <v>3205024.2309647864</v>
      </c>
      <c r="X501" s="11">
        <f>X499+Y500</f>
        <v>829193.30515494023</v>
      </c>
      <c r="Y501" s="11"/>
    </row>
    <row r="502" spans="1:25" x14ac:dyDescent="0.2">
      <c r="A502" s="1" t="s">
        <v>28</v>
      </c>
      <c r="W502" s="1" t="s">
        <v>20</v>
      </c>
      <c r="Y502" s="11">
        <f>SUM(Y494:Y500)</f>
        <v>23937.299968303509</v>
      </c>
    </row>
    <row r="503" spans="1:25" x14ac:dyDescent="0.2">
      <c r="W503" s="1" t="s">
        <v>63</v>
      </c>
    </row>
    <row r="504" spans="1:25" x14ac:dyDescent="0.2">
      <c r="W504" s="1" t="s">
        <v>20</v>
      </c>
      <c r="X504" s="128"/>
      <c r="Y504" s="128">
        <f>SUM(Y481,Y502)</f>
        <v>269060.26911333308</v>
      </c>
    </row>
    <row r="505" spans="1:25" x14ac:dyDescent="0.2">
      <c r="A505" s="1" t="s">
        <v>62</v>
      </c>
      <c r="B505" s="1" t="s">
        <v>100</v>
      </c>
      <c r="W505" s="1" t="s">
        <v>32</v>
      </c>
    </row>
    <row r="506" spans="1:25" x14ac:dyDescent="0.2">
      <c r="A506" s="1" t="s">
        <v>17</v>
      </c>
      <c r="X506" s="128"/>
      <c r="Y506" s="128"/>
    </row>
    <row r="508" spans="1:25" x14ac:dyDescent="0.2">
      <c r="B508" s="203" t="s">
        <v>18</v>
      </c>
      <c r="C508" s="203" t="s">
        <v>19</v>
      </c>
    </row>
    <row r="509" spans="1:25" x14ac:dyDescent="0.2">
      <c r="B509" s="11"/>
      <c r="C509" s="201">
        <v>0.03</v>
      </c>
    </row>
    <row r="510" spans="1:25" x14ac:dyDescent="0.2">
      <c r="A510" s="1" t="s">
        <v>26</v>
      </c>
      <c r="B510" s="11">
        <f>$B$29</f>
        <v>14052.90000000002</v>
      </c>
      <c r="W510" s="1" t="s">
        <v>64</v>
      </c>
      <c r="X510" s="1" t="s">
        <v>100</v>
      </c>
    </row>
    <row r="511" spans="1:25" x14ac:dyDescent="0.2">
      <c r="A511" s="1" t="s">
        <v>1</v>
      </c>
      <c r="B511" s="128">
        <f>$B$497</f>
        <v>1614644.8620825626</v>
      </c>
      <c r="W511" s="1" t="s">
        <v>17</v>
      </c>
    </row>
    <row r="512" spans="1:25" x14ac:dyDescent="0.2">
      <c r="B512" s="11">
        <f t="shared" ref="B512" si="131">SUM(B510:B511)</f>
        <v>1628697.7620825625</v>
      </c>
      <c r="C512" s="11">
        <f t="shared" ref="C512" si="132">(B512*C509*90)/365</f>
        <v>12047.90125376142</v>
      </c>
    </row>
    <row r="513" spans="1:25" x14ac:dyDescent="0.2">
      <c r="A513" s="1" t="s">
        <v>2</v>
      </c>
      <c r="B513" s="128">
        <f t="shared" ref="B513" si="133">B512+C512+B510</f>
        <v>1654798.5633363239</v>
      </c>
      <c r="X513" s="203" t="s">
        <v>18</v>
      </c>
      <c r="Y513" s="203" t="s">
        <v>19</v>
      </c>
    </row>
    <row r="514" spans="1:25" x14ac:dyDescent="0.2">
      <c r="C514" s="11">
        <f t="shared" ref="C514" si="134">(B513*C509*90)/365</f>
        <v>12240.975673994726</v>
      </c>
      <c r="X514" s="11"/>
      <c r="Y514" s="201">
        <v>0.03</v>
      </c>
    </row>
    <row r="515" spans="1:25" x14ac:dyDescent="0.2">
      <c r="A515" s="1" t="s">
        <v>3</v>
      </c>
      <c r="B515" s="11">
        <f t="shared" ref="B515" si="135">SUM(B513,B510,C514)</f>
        <v>1681092.4390103186</v>
      </c>
      <c r="W515" s="1" t="s">
        <v>26</v>
      </c>
      <c r="X515" s="11">
        <f>$X$501</f>
        <v>829193.30515494023</v>
      </c>
    </row>
    <row r="516" spans="1:25" x14ac:dyDescent="0.2">
      <c r="C516" s="11">
        <f t="shared" ref="C516" si="136">(B515*C509*90)/365</f>
        <v>12435.47831596674</v>
      </c>
      <c r="W516" s="1" t="s">
        <v>1</v>
      </c>
      <c r="X516" s="11">
        <f>M32*3</f>
        <v>3110.800304184359</v>
      </c>
    </row>
    <row r="517" spans="1:25" x14ac:dyDescent="0.2">
      <c r="A517" s="1" t="s">
        <v>0</v>
      </c>
      <c r="X517" s="11">
        <f>SUM(X515:X516)</f>
        <v>832304.10545912455</v>
      </c>
      <c r="Y517" s="11">
        <f>(X517*Y514*90)/365</f>
        <v>6156.7700951770858</v>
      </c>
    </row>
    <row r="518" spans="1:25" x14ac:dyDescent="0.2">
      <c r="B518" s="11">
        <f t="shared" ref="B518" si="137">SUM(B515,C516,B510)</f>
        <v>1707580.8173262852</v>
      </c>
      <c r="C518" s="11">
        <f t="shared" ref="C518" si="138">(B518*C509*90)/365</f>
        <v>12631.419744605397</v>
      </c>
      <c r="W518" s="1" t="s">
        <v>2</v>
      </c>
      <c r="X518" s="11">
        <f>SUM(X516:X517,Y517)</f>
        <v>841571.67585848598</v>
      </c>
    </row>
    <row r="519" spans="1:25" x14ac:dyDescent="0.2">
      <c r="B519" s="11"/>
      <c r="C519" s="11"/>
      <c r="Y519" s="11">
        <f>(X518*Y514*90)/365</f>
        <v>6225.324725528526</v>
      </c>
    </row>
    <row r="520" spans="1:25" x14ac:dyDescent="0.2">
      <c r="A520" s="1" t="s">
        <v>20</v>
      </c>
      <c r="B520" s="11">
        <f>SUM(B518,C518)</f>
        <v>1720212.2370708906</v>
      </c>
      <c r="C520" s="11">
        <f>SUM(C512:C518)</f>
        <v>49355.774988328281</v>
      </c>
      <c r="W520" s="1" t="s">
        <v>3</v>
      </c>
      <c r="X520" s="11">
        <f>SUM(X518,Y519,X516)</f>
        <v>850907.80088819878</v>
      </c>
    </row>
    <row r="521" spans="1:25" x14ac:dyDescent="0.2">
      <c r="A521" s="1" t="s">
        <v>63</v>
      </c>
      <c r="Y521" s="11">
        <f>(X520*Y514*90)/365</f>
        <v>6294.386472323662</v>
      </c>
    </row>
    <row r="522" spans="1:25" x14ac:dyDescent="0.2">
      <c r="A522" s="1" t="s">
        <v>20</v>
      </c>
      <c r="B522" s="128"/>
      <c r="C522" s="128">
        <f>SUM(C499,C520)</f>
        <v>497609.93707089225</v>
      </c>
      <c r="W522" s="1" t="s">
        <v>0</v>
      </c>
      <c r="X522" s="11">
        <f>SUM(X520,Y521,X516)</f>
        <v>860312.98766470677</v>
      </c>
    </row>
    <row r="523" spans="1:25" x14ac:dyDescent="0.2">
      <c r="A523" s="1" t="s">
        <v>32</v>
      </c>
      <c r="Y523" s="11">
        <f>(X522*Y514*90)/365</f>
        <v>6363.9590868348168</v>
      </c>
    </row>
    <row r="524" spans="1:25" x14ac:dyDescent="0.2">
      <c r="A524" s="1" t="s">
        <v>20</v>
      </c>
      <c r="B524" s="128"/>
      <c r="C524" s="128">
        <f>SUM(C501,C522)</f>
        <v>3702634.1680356786</v>
      </c>
      <c r="X524" s="11">
        <f>X522+Y523</f>
        <v>866676.94675154157</v>
      </c>
      <c r="Y524" s="11"/>
    </row>
    <row r="525" spans="1:25" x14ac:dyDescent="0.2">
      <c r="A525" s="1" t="s">
        <v>28</v>
      </c>
      <c r="W525" s="1" t="s">
        <v>20</v>
      </c>
      <c r="Y525" s="11">
        <f>SUM(Y517:Y523)</f>
        <v>25040.440379864092</v>
      </c>
    </row>
    <row r="526" spans="1:25" x14ac:dyDescent="0.2">
      <c r="W526" s="1" t="s">
        <v>65</v>
      </c>
    </row>
    <row r="527" spans="1:25" x14ac:dyDescent="0.2">
      <c r="W527" s="1" t="s">
        <v>20</v>
      </c>
      <c r="X527" s="128"/>
      <c r="Y527" s="128">
        <f>SUM(Y504,Y525)</f>
        <v>294100.70949319715</v>
      </c>
    </row>
    <row r="528" spans="1:25" x14ac:dyDescent="0.2">
      <c r="A528" s="1" t="s">
        <v>64</v>
      </c>
      <c r="B528" s="1" t="s">
        <v>100</v>
      </c>
      <c r="W528" s="1" t="s">
        <v>32</v>
      </c>
    </row>
    <row r="529" spans="1:25" x14ac:dyDescent="0.2">
      <c r="A529" s="1" t="s">
        <v>17</v>
      </c>
      <c r="X529" s="128"/>
      <c r="Y529" s="128"/>
    </row>
    <row r="531" spans="1:25" x14ac:dyDescent="0.2">
      <c r="B531" s="203" t="s">
        <v>18</v>
      </c>
      <c r="C531" s="203" t="s">
        <v>19</v>
      </c>
    </row>
    <row r="532" spans="1:25" x14ac:dyDescent="0.2">
      <c r="B532" s="11"/>
      <c r="C532" s="201">
        <v>0.03</v>
      </c>
    </row>
    <row r="533" spans="1:25" x14ac:dyDescent="0.2">
      <c r="A533" s="1" t="s">
        <v>26</v>
      </c>
      <c r="B533" s="11">
        <f>$B$29</f>
        <v>14052.90000000002</v>
      </c>
      <c r="W533" s="1" t="s">
        <v>66</v>
      </c>
      <c r="X533" s="1" t="s">
        <v>100</v>
      </c>
    </row>
    <row r="534" spans="1:25" x14ac:dyDescent="0.2">
      <c r="A534" s="1" t="s">
        <v>1</v>
      </c>
      <c r="B534" s="128">
        <f>$B$520</f>
        <v>1720212.2370708906</v>
      </c>
      <c r="W534" s="1" t="s">
        <v>17</v>
      </c>
    </row>
    <row r="535" spans="1:25" x14ac:dyDescent="0.2">
      <c r="B535" s="11">
        <f t="shared" ref="B535" si="139">SUM(B533:B534)</f>
        <v>1734265.1370708905</v>
      </c>
      <c r="C535" s="11">
        <f t="shared" ref="C535:C558" si="140">(B535*C532*90)/365</f>
        <v>12828.810602990148</v>
      </c>
    </row>
    <row r="536" spans="1:25" x14ac:dyDescent="0.2">
      <c r="A536" s="1" t="s">
        <v>2</v>
      </c>
      <c r="B536" s="128">
        <f t="shared" ref="B536" si="141">B535+C535+B533</f>
        <v>1761146.8476738806</v>
      </c>
      <c r="X536" s="203" t="s">
        <v>18</v>
      </c>
      <c r="Y536" s="203" t="s">
        <v>19</v>
      </c>
    </row>
    <row r="537" spans="1:25" x14ac:dyDescent="0.2">
      <c r="C537" s="11">
        <f t="shared" ref="C537:C560" si="142">(B536*C532*90)/365</f>
        <v>13027.661612930075</v>
      </c>
      <c r="X537" s="11"/>
      <c r="Y537" s="201">
        <v>0.03</v>
      </c>
    </row>
    <row r="538" spans="1:25" x14ac:dyDescent="0.2">
      <c r="A538" s="1" t="s">
        <v>3</v>
      </c>
      <c r="B538" s="11">
        <f t="shared" ref="B538:B561" si="143">SUM(B536,B533,C537)</f>
        <v>1788227.4092868106</v>
      </c>
      <c r="W538" s="1" t="s">
        <v>26</v>
      </c>
      <c r="X538" s="11">
        <f>$X$524</f>
        <v>866676.94675154157</v>
      </c>
    </row>
    <row r="539" spans="1:25" x14ac:dyDescent="0.2">
      <c r="C539" s="11">
        <f t="shared" ref="C539:C562" si="144">(B538*C532*90)/365</f>
        <v>13227.98357554627</v>
      </c>
      <c r="W539" s="1" t="s">
        <v>1</v>
      </c>
      <c r="X539" s="11">
        <f>M33*3</f>
        <v>2779.0423160028636</v>
      </c>
    </row>
    <row r="540" spans="1:25" x14ac:dyDescent="0.2">
      <c r="A540" s="1" t="s">
        <v>0</v>
      </c>
      <c r="X540" s="11">
        <f>SUM(X538:X539)</f>
        <v>869455.98906754446</v>
      </c>
      <c r="Y540" s="11">
        <f>(X540*Y537*90)/365</f>
        <v>6431.5922478969042</v>
      </c>
    </row>
    <row r="541" spans="1:25" x14ac:dyDescent="0.2">
      <c r="B541" s="11">
        <f t="shared" ref="B541:B564" si="145">SUM(B538,C539,B533)</f>
        <v>1815508.2928623566</v>
      </c>
      <c r="C541" s="11">
        <f t="shared" ref="C541:C564" si="146">(B541*C532*90)/365</f>
        <v>13429.787371858529</v>
      </c>
      <c r="W541" s="1" t="s">
        <v>2</v>
      </c>
      <c r="X541" s="11">
        <f>SUM(X539:X540,Y540)</f>
        <v>878666.62363144429</v>
      </c>
    </row>
    <row r="542" spans="1:25" x14ac:dyDescent="0.2">
      <c r="B542" s="11"/>
      <c r="C542" s="11"/>
      <c r="Y542" s="11">
        <f>(X541*Y537*90)/365</f>
        <v>6499.7257090545199</v>
      </c>
    </row>
    <row r="543" spans="1:25" x14ac:dyDescent="0.2">
      <c r="A543" s="1" t="s">
        <v>20</v>
      </c>
      <c r="B543" s="11">
        <f>SUM(B541,C541)</f>
        <v>1828938.0802342151</v>
      </c>
      <c r="C543" s="11">
        <f>SUM(C535:C541)</f>
        <v>52514.243163325023</v>
      </c>
      <c r="W543" s="1" t="s">
        <v>3</v>
      </c>
      <c r="X543" s="11">
        <f>SUM(X541,Y542,X539)</f>
        <v>887945.39165650168</v>
      </c>
    </row>
    <row r="544" spans="1:25" x14ac:dyDescent="0.2">
      <c r="A544" s="1" t="s">
        <v>65</v>
      </c>
      <c r="Y544" s="11">
        <f>(X543*Y537*90)/365</f>
        <v>6568.3631711576836</v>
      </c>
    </row>
    <row r="545" spans="1:25" x14ac:dyDescent="0.2">
      <c r="A545" s="1" t="s">
        <v>20</v>
      </c>
      <c r="B545" s="128"/>
      <c r="C545" s="128">
        <f>SUM(C522,C543)</f>
        <v>550124.18023421732</v>
      </c>
      <c r="W545" s="1" t="s">
        <v>0</v>
      </c>
      <c r="X545" s="11">
        <f>SUM(X543,Y544,X539)</f>
        <v>897292.79714366223</v>
      </c>
    </row>
    <row r="546" spans="1:25" x14ac:dyDescent="0.2">
      <c r="A546" s="1" t="s">
        <v>32</v>
      </c>
      <c r="Y546" s="11">
        <f>(X545*Y537*90)/365</f>
        <v>6637.5083624325689</v>
      </c>
    </row>
    <row r="547" spans="1:25" x14ac:dyDescent="0.2">
      <c r="A547" s="1" t="s">
        <v>20</v>
      </c>
      <c r="B547" s="128"/>
      <c r="C547" s="128">
        <f>SUM(C524,C545)</f>
        <v>4252758.3482698957</v>
      </c>
      <c r="X547" s="11">
        <f>X545+Y546</f>
        <v>903930.30550609482</v>
      </c>
      <c r="Y547" s="11"/>
    </row>
    <row r="548" spans="1:25" x14ac:dyDescent="0.2">
      <c r="A548" s="1" t="s">
        <v>28</v>
      </c>
      <c r="W548" s="1" t="s">
        <v>20</v>
      </c>
      <c r="Y548" s="11">
        <f>SUM(Y540:Y546)</f>
        <v>26137.189490541678</v>
      </c>
    </row>
    <row r="549" spans="1:25" x14ac:dyDescent="0.2">
      <c r="W549" s="1" t="s">
        <v>67</v>
      </c>
    </row>
    <row r="550" spans="1:25" x14ac:dyDescent="0.2">
      <c r="W550" s="1" t="s">
        <v>20</v>
      </c>
      <c r="X550" s="128"/>
      <c r="Y550" s="128">
        <f>SUM(Y527,Y548)</f>
        <v>320237.89898373885</v>
      </c>
    </row>
    <row r="551" spans="1:25" x14ac:dyDescent="0.2">
      <c r="A551" s="1" t="s">
        <v>66</v>
      </c>
      <c r="B551" s="1" t="s">
        <v>100</v>
      </c>
      <c r="W551" s="1" t="s">
        <v>32</v>
      </c>
    </row>
    <row r="552" spans="1:25" x14ac:dyDescent="0.2">
      <c r="A552" s="1" t="s">
        <v>17</v>
      </c>
      <c r="X552" s="128"/>
      <c r="Y552" s="128"/>
    </row>
    <row r="554" spans="1:25" x14ac:dyDescent="0.2">
      <c r="B554" s="203" t="s">
        <v>18</v>
      </c>
      <c r="C554" s="203" t="s">
        <v>19</v>
      </c>
    </row>
    <row r="555" spans="1:25" x14ac:dyDescent="0.2">
      <c r="B555" s="11"/>
      <c r="C555" s="201">
        <v>0.03</v>
      </c>
    </row>
    <row r="556" spans="1:25" x14ac:dyDescent="0.2">
      <c r="A556" s="1" t="s">
        <v>26</v>
      </c>
      <c r="B556" s="11">
        <f>$B$29</f>
        <v>14052.90000000002</v>
      </c>
      <c r="W556" s="1" t="s">
        <v>68</v>
      </c>
      <c r="X556" s="1" t="s">
        <v>100</v>
      </c>
    </row>
    <row r="557" spans="1:25" x14ac:dyDescent="0.2">
      <c r="A557" s="1" t="s">
        <v>1</v>
      </c>
      <c r="B557" s="128">
        <f>$B$543</f>
        <v>1828938.0802342151</v>
      </c>
      <c r="W557" s="1" t="s">
        <v>17</v>
      </c>
    </row>
    <row r="558" spans="1:25" x14ac:dyDescent="0.2">
      <c r="B558" s="11">
        <f t="shared" ref="B558" si="147">SUM(B556:B557)</f>
        <v>1842990.980234215</v>
      </c>
      <c r="C558" s="11">
        <f t="shared" si="140"/>
        <v>13633.083963376383</v>
      </c>
    </row>
    <row r="559" spans="1:25" x14ac:dyDescent="0.2">
      <c r="A559" s="1" t="s">
        <v>2</v>
      </c>
      <c r="B559" s="128">
        <f t="shared" ref="B559" si="148">B558+C558+B556</f>
        <v>1870676.9641975914</v>
      </c>
      <c r="X559" s="203" t="s">
        <v>18</v>
      </c>
      <c r="Y559" s="203" t="s">
        <v>19</v>
      </c>
    </row>
    <row r="560" spans="1:25" x14ac:dyDescent="0.2">
      <c r="C560" s="11">
        <f t="shared" si="142"/>
        <v>13837.884392694512</v>
      </c>
      <c r="X560" s="11"/>
      <c r="Y560" s="201">
        <v>0.03</v>
      </c>
    </row>
    <row r="561" spans="1:25" x14ac:dyDescent="0.2">
      <c r="A561" s="1" t="s">
        <v>3</v>
      </c>
      <c r="B561" s="11">
        <f t="shared" si="143"/>
        <v>1898567.7485902859</v>
      </c>
      <c r="W561" s="1" t="s">
        <v>26</v>
      </c>
      <c r="X561" s="11">
        <f>$X$547</f>
        <v>903930.30550609482</v>
      </c>
    </row>
    <row r="562" spans="1:25" x14ac:dyDescent="0.2">
      <c r="C562" s="11">
        <f t="shared" si="144"/>
        <v>14044.199784092527</v>
      </c>
      <c r="W562" s="1" t="s">
        <v>1</v>
      </c>
      <c r="X562" s="11">
        <f>M34*3</f>
        <v>2440.3220493249578</v>
      </c>
    </row>
    <row r="563" spans="1:25" x14ac:dyDescent="0.2">
      <c r="A563" s="1" t="s">
        <v>0</v>
      </c>
      <c r="X563" s="11">
        <f>SUM(X561:X562)</f>
        <v>906370.62755541981</v>
      </c>
      <c r="Y563" s="11">
        <f>(X563*Y560*90)/365</f>
        <v>6704.6594367113248</v>
      </c>
    </row>
    <row r="564" spans="1:25" x14ac:dyDescent="0.2">
      <c r="B564" s="11">
        <f t="shared" si="145"/>
        <v>1926664.8483743784</v>
      </c>
      <c r="C564" s="11">
        <f t="shared" si="146"/>
        <v>14252.041344139237</v>
      </c>
      <c r="W564" s="1" t="s">
        <v>2</v>
      </c>
      <c r="X564" s="11">
        <f>SUM(X562:X563,Y563)</f>
        <v>915515.60904145613</v>
      </c>
    </row>
    <row r="565" spans="1:25" x14ac:dyDescent="0.2">
      <c r="B565" s="11"/>
      <c r="C565" s="11"/>
      <c r="Y565" s="11">
        <f>(X564*Y560*90)/365</f>
        <v>6772.3072449641968</v>
      </c>
    </row>
    <row r="566" spans="1:25" x14ac:dyDescent="0.2">
      <c r="A566" s="1" t="s">
        <v>20</v>
      </c>
      <c r="B566" s="11">
        <f>SUM(B564,C564)</f>
        <v>1940916.8897185177</v>
      </c>
      <c r="C566" s="11">
        <f>SUM(C558:C564)</f>
        <v>55767.209484302657</v>
      </c>
      <c r="W566" s="1" t="s">
        <v>3</v>
      </c>
      <c r="X566" s="11">
        <f>SUM(X564,Y565,X562)</f>
        <v>924728.23833574529</v>
      </c>
    </row>
    <row r="567" spans="1:25" x14ac:dyDescent="0.2">
      <c r="A567" s="1" t="s">
        <v>67</v>
      </c>
      <c r="Y567" s="11">
        <f>(X566*Y560*90)/365</f>
        <v>6840.455461661677</v>
      </c>
    </row>
    <row r="568" spans="1:25" x14ac:dyDescent="0.2">
      <c r="A568" s="1" t="s">
        <v>20</v>
      </c>
      <c r="B568" s="128"/>
      <c r="C568" s="128">
        <f>SUM(C545,C566)</f>
        <v>605891.38971851999</v>
      </c>
      <c r="W568" s="1" t="s">
        <v>0</v>
      </c>
      <c r="X568" s="11">
        <f>SUM(X566,Y567,X562)</f>
        <v>934009.01584673196</v>
      </c>
    </row>
    <row r="569" spans="1:25" x14ac:dyDescent="0.2">
      <c r="A569" s="1" t="s">
        <v>32</v>
      </c>
      <c r="Y569" s="11">
        <f>(X568*Y560*90)/365</f>
        <v>6909.1077884552769</v>
      </c>
    </row>
    <row r="570" spans="1:25" x14ac:dyDescent="0.2">
      <c r="A570" s="1" t="s">
        <v>20</v>
      </c>
      <c r="B570" s="128"/>
      <c r="C570" s="128">
        <f>SUM(C547,C568)</f>
        <v>4858649.7379884161</v>
      </c>
      <c r="X570" s="11">
        <f>X568+Y569</f>
        <v>940918.12363518728</v>
      </c>
      <c r="Y570" s="11"/>
    </row>
    <row r="571" spans="1:25" x14ac:dyDescent="0.2">
      <c r="A571" s="1" t="s">
        <v>28</v>
      </c>
      <c r="W571" s="1" t="s">
        <v>20</v>
      </c>
      <c r="Y571" s="11">
        <f>SUM(Y563:Y569)</f>
        <v>27226.529931792476</v>
      </c>
    </row>
    <row r="572" spans="1:25" x14ac:dyDescent="0.2">
      <c r="W572" s="1" t="s">
        <v>69</v>
      </c>
    </row>
    <row r="573" spans="1:25" x14ac:dyDescent="0.2">
      <c r="W573" s="1" t="s">
        <v>20</v>
      </c>
      <c r="X573" s="128"/>
      <c r="Y573" s="128">
        <f>SUM(Y550,Y571)</f>
        <v>347464.42891553132</v>
      </c>
    </row>
    <row r="574" spans="1:25" x14ac:dyDescent="0.2">
      <c r="A574" s="1" t="s">
        <v>68</v>
      </c>
      <c r="B574" s="1" t="s">
        <v>100</v>
      </c>
      <c r="W574" s="1" t="s">
        <v>32</v>
      </c>
    </row>
    <row r="575" spans="1:25" x14ac:dyDescent="0.2">
      <c r="A575" s="1" t="s">
        <v>17</v>
      </c>
      <c r="X575" s="128"/>
      <c r="Y575" s="128"/>
    </row>
    <row r="577" spans="1:25" x14ac:dyDescent="0.2">
      <c r="B577" s="203" t="s">
        <v>18</v>
      </c>
      <c r="C577" s="203" t="s">
        <v>19</v>
      </c>
    </row>
    <row r="578" spans="1:25" x14ac:dyDescent="0.2">
      <c r="B578" s="11"/>
      <c r="C578" s="201">
        <v>0.03</v>
      </c>
    </row>
    <row r="579" spans="1:25" x14ac:dyDescent="0.2">
      <c r="A579" s="1" t="s">
        <v>26</v>
      </c>
      <c r="B579" s="11">
        <f>$B$29</f>
        <v>14052.90000000002</v>
      </c>
      <c r="W579" s="1" t="s">
        <v>70</v>
      </c>
      <c r="X579" s="1" t="s">
        <v>100</v>
      </c>
    </row>
    <row r="580" spans="1:25" x14ac:dyDescent="0.2">
      <c r="A580" s="1" t="s">
        <v>1</v>
      </c>
      <c r="B580" s="128">
        <f>$B$566</f>
        <v>1940916.8897185177</v>
      </c>
      <c r="W580" s="1" t="s">
        <v>17</v>
      </c>
    </row>
    <row r="581" spans="1:25" x14ac:dyDescent="0.2">
      <c r="B581" s="11">
        <f t="shared" ref="B581" si="149">SUM(B579:B580)</f>
        <v>1954969.7897185176</v>
      </c>
      <c r="C581" s="11">
        <f t="shared" ref="C581" si="150">(B581*C578*90)/365</f>
        <v>14461.420362301362</v>
      </c>
    </row>
    <row r="582" spans="1:25" x14ac:dyDescent="0.2">
      <c r="A582" s="1" t="s">
        <v>2</v>
      </c>
      <c r="B582" s="128">
        <f t="shared" ref="B582" si="151">B581+C581+B579</f>
        <v>1983484.1100808189</v>
      </c>
      <c r="X582" s="203" t="s">
        <v>18</v>
      </c>
      <c r="Y582" s="203" t="s">
        <v>19</v>
      </c>
    </row>
    <row r="583" spans="1:25" x14ac:dyDescent="0.2">
      <c r="C583" s="11">
        <f t="shared" ref="C583" si="152">(B582*C578*90)/365</f>
        <v>14672.348211556742</v>
      </c>
      <c r="X583" s="11"/>
      <c r="Y583" s="201">
        <v>0.03</v>
      </c>
    </row>
    <row r="584" spans="1:25" x14ac:dyDescent="0.2">
      <c r="A584" s="1" t="s">
        <v>3</v>
      </c>
      <c r="B584" s="11">
        <f t="shared" ref="B584" si="153">SUM(B582,B579,C583)</f>
        <v>2012209.3582923755</v>
      </c>
      <c r="W584" s="1" t="s">
        <v>26</v>
      </c>
      <c r="X584" s="11">
        <f>$X$570</f>
        <v>940918.12363518728</v>
      </c>
    </row>
    <row r="585" spans="1:25" x14ac:dyDescent="0.2">
      <c r="C585" s="11">
        <f t="shared" ref="C585" si="154">(B584*C578*90)/365</f>
        <v>14884.836349012094</v>
      </c>
      <c r="W585" s="1" t="s">
        <v>1</v>
      </c>
      <c r="X585" s="11">
        <f>M35*3</f>
        <v>2094.4790236711269</v>
      </c>
    </row>
    <row r="586" spans="1:25" x14ac:dyDescent="0.2">
      <c r="A586" s="1" t="s">
        <v>0</v>
      </c>
      <c r="X586" s="11">
        <f>SUM(X584:X585)</f>
        <v>943012.60265885841</v>
      </c>
      <c r="Y586" s="11">
        <f>(X586*Y583*90)/365</f>
        <v>6975.7096635038833</v>
      </c>
    </row>
    <row r="587" spans="1:25" x14ac:dyDescent="0.2">
      <c r="B587" s="11">
        <f t="shared" ref="B587" si="155">SUM(B584,C585,B579)</f>
        <v>2041147.0946413875</v>
      </c>
      <c r="C587" s="11">
        <f t="shared" ref="C587" si="156">(B587*C578*90)/365</f>
        <v>15098.896316525332</v>
      </c>
      <c r="W587" s="1" t="s">
        <v>2</v>
      </c>
      <c r="X587" s="11">
        <f>SUM(X585:X586,Y586)</f>
        <v>952082.79134603345</v>
      </c>
    </row>
    <row r="588" spans="1:25" x14ac:dyDescent="0.2">
      <c r="B588" s="11"/>
      <c r="C588" s="11"/>
      <c r="Y588" s="11">
        <f>(X587*Y583*90)/365</f>
        <v>7042.8042099569593</v>
      </c>
    </row>
    <row r="589" spans="1:25" x14ac:dyDescent="0.2">
      <c r="A589" s="1" t="s">
        <v>20</v>
      </c>
      <c r="B589" s="11">
        <f>SUM(B587,C587)</f>
        <v>2056245.9909579128</v>
      </c>
      <c r="C589" s="11">
        <f>SUM(C581:C587)</f>
        <v>59117.501239395533</v>
      </c>
      <c r="W589" s="1" t="s">
        <v>3</v>
      </c>
      <c r="X589" s="11">
        <f>SUM(X587,Y588,X585)</f>
        <v>961220.0745796616</v>
      </c>
    </row>
    <row r="590" spans="1:25" x14ac:dyDescent="0.2">
      <c r="A590" s="1" t="s">
        <v>69</v>
      </c>
      <c r="Y590" s="11">
        <f>(X589*Y583*90)/365</f>
        <v>7110.3950722331128</v>
      </c>
    </row>
    <row r="591" spans="1:25" x14ac:dyDescent="0.2">
      <c r="A591" s="1" t="s">
        <v>20</v>
      </c>
      <c r="B591" s="128"/>
      <c r="C591" s="128">
        <f>SUM(C568,C589)</f>
        <v>665008.89095791557</v>
      </c>
      <c r="W591" s="1" t="s">
        <v>0</v>
      </c>
      <c r="X591" s="11">
        <f>SUM(X589,Y590,X585)</f>
        <v>970424.94867556589</v>
      </c>
    </row>
    <row r="592" spans="1:25" x14ac:dyDescent="0.2">
      <c r="A592" s="1" t="s">
        <v>32</v>
      </c>
      <c r="Y592" s="11">
        <f>(X591*Y583*90)/365</f>
        <v>7178.4859217096655</v>
      </c>
    </row>
    <row r="593" spans="1:25" x14ac:dyDescent="0.2">
      <c r="A593" s="1" t="s">
        <v>20</v>
      </c>
      <c r="B593" s="128"/>
      <c r="C593" s="128">
        <f>SUM(C570,C591)</f>
        <v>5523658.6289463313</v>
      </c>
      <c r="X593" s="11">
        <f>X591+Y592</f>
        <v>977603.43459727557</v>
      </c>
      <c r="Y593" s="11"/>
    </row>
    <row r="594" spans="1:25" x14ac:dyDescent="0.2">
      <c r="A594" s="1" t="s">
        <v>28</v>
      </c>
      <c r="W594" s="1" t="s">
        <v>20</v>
      </c>
      <c r="Y594" s="11">
        <f>SUM(Y586:Y592)</f>
        <v>28307.394867403622</v>
      </c>
    </row>
    <row r="595" spans="1:25" x14ac:dyDescent="0.2">
      <c r="W595" s="1" t="s">
        <v>71</v>
      </c>
    </row>
    <row r="596" spans="1:25" x14ac:dyDescent="0.2">
      <c r="W596" s="1" t="s">
        <v>20</v>
      </c>
      <c r="X596" s="128"/>
      <c r="Y596" s="128">
        <f>SUM(Y573,Y594)</f>
        <v>375771.82378293492</v>
      </c>
    </row>
    <row r="597" spans="1:25" x14ac:dyDescent="0.2">
      <c r="A597" s="1" t="s">
        <v>70</v>
      </c>
      <c r="B597" s="1" t="s">
        <v>100</v>
      </c>
      <c r="W597" s="1" t="s">
        <v>32</v>
      </c>
    </row>
    <row r="598" spans="1:25" x14ac:dyDescent="0.2">
      <c r="A598" s="1" t="s">
        <v>17</v>
      </c>
      <c r="X598" s="128"/>
      <c r="Y598" s="128"/>
    </row>
    <row r="600" spans="1:25" x14ac:dyDescent="0.2">
      <c r="B600" s="203" t="s">
        <v>18</v>
      </c>
      <c r="C600" s="203" t="s">
        <v>19</v>
      </c>
    </row>
    <row r="601" spans="1:25" x14ac:dyDescent="0.2">
      <c r="B601" s="11"/>
      <c r="C601" s="201">
        <v>0.03</v>
      </c>
    </row>
    <row r="602" spans="1:25" x14ac:dyDescent="0.2">
      <c r="A602" s="1" t="s">
        <v>26</v>
      </c>
      <c r="B602" s="11">
        <f>$B$29</f>
        <v>14052.90000000002</v>
      </c>
      <c r="W602" s="1" t="s">
        <v>72</v>
      </c>
      <c r="X602" s="1" t="s">
        <v>100</v>
      </c>
    </row>
    <row r="603" spans="1:25" x14ac:dyDescent="0.2">
      <c r="A603" s="1" t="s">
        <v>1</v>
      </c>
      <c r="B603" s="128">
        <f>$B$589</f>
        <v>2056245.9909579128</v>
      </c>
      <c r="W603" s="1" t="s">
        <v>17</v>
      </c>
    </row>
    <row r="604" spans="1:25" x14ac:dyDescent="0.2">
      <c r="B604" s="11">
        <f t="shared" ref="B604" si="157">SUM(B602:B603)</f>
        <v>2070298.8909579127</v>
      </c>
      <c r="C604" s="11">
        <f t="shared" ref="C604:C650" si="158">(B604*C601*90)/365</f>
        <v>15314.539741332503</v>
      </c>
    </row>
    <row r="605" spans="1:25" x14ac:dyDescent="0.2">
      <c r="A605" s="1" t="s">
        <v>2</v>
      </c>
      <c r="B605" s="128">
        <f t="shared" ref="B605" si="159">B604+C604+B602</f>
        <v>2099666.330699245</v>
      </c>
      <c r="X605" s="203" t="s">
        <v>18</v>
      </c>
      <c r="Y605" s="203" t="s">
        <v>19</v>
      </c>
    </row>
    <row r="606" spans="1:25" x14ac:dyDescent="0.2">
      <c r="C606" s="11">
        <f t="shared" ref="C606:C652" si="160">(B605*C601*90)/365</f>
        <v>15531.778336679346</v>
      </c>
      <c r="X606" s="11"/>
      <c r="Y606" s="201">
        <v>0.03</v>
      </c>
    </row>
    <row r="607" spans="1:25" x14ac:dyDescent="0.2">
      <c r="A607" s="1" t="s">
        <v>3</v>
      </c>
      <c r="B607" s="11">
        <f t="shared" ref="B607:B653" si="161">SUM(B605,B602,C606)</f>
        <v>2129251.0090359244</v>
      </c>
      <c r="W607" s="1" t="s">
        <v>26</v>
      </c>
      <c r="X607" s="11">
        <f>$X$593</f>
        <v>977603.43459727557</v>
      </c>
    </row>
    <row r="608" spans="1:25" x14ac:dyDescent="0.2">
      <c r="C608" s="11">
        <f t="shared" ref="C608:C654" si="162">(B607*C601*90)/365</f>
        <v>15750.623902457524</v>
      </c>
      <c r="W608" s="1" t="s">
        <v>1</v>
      </c>
      <c r="X608" s="11">
        <f>M36*3</f>
        <v>1741.3487649465778</v>
      </c>
    </row>
    <row r="609" spans="1:25" x14ac:dyDescent="0.2">
      <c r="A609" s="1" t="s">
        <v>0</v>
      </c>
      <c r="X609" s="11">
        <f>SUM(X607:X608)</f>
        <v>979344.78336222214</v>
      </c>
      <c r="Y609" s="11">
        <f>(X609*Y606*90)/365</f>
        <v>7244.4682604876707</v>
      </c>
    </row>
    <row r="610" spans="1:25" x14ac:dyDescent="0.2">
      <c r="B610" s="11">
        <f t="shared" ref="B610:B656" si="163">SUM(B607,C608,B602)</f>
        <v>2159054.5329383817</v>
      </c>
      <c r="C610" s="11">
        <f t="shared" ref="C610:C656" si="164">(B610*C601*90)/365</f>
        <v>15971.088325845563</v>
      </c>
      <c r="W610" s="1" t="s">
        <v>2</v>
      </c>
      <c r="X610" s="11">
        <f>SUM(X608:X609,Y609)</f>
        <v>988330.60038765636</v>
      </c>
    </row>
    <row r="611" spans="1:25" x14ac:dyDescent="0.2">
      <c r="B611" s="11"/>
      <c r="C611" s="11"/>
      <c r="Y611" s="11">
        <f>(X610*Y606*90)/365</f>
        <v>7310.9386877991019</v>
      </c>
    </row>
    <row r="612" spans="1:25" x14ac:dyDescent="0.2">
      <c r="A612" s="1" t="s">
        <v>20</v>
      </c>
      <c r="B612" s="11">
        <f>SUM(B610,C610)</f>
        <v>2175025.6212642272</v>
      </c>
      <c r="C612" s="11">
        <f t="shared" ref="C612" si="165">SUM(C604:C610)</f>
        <v>62568.03030631494</v>
      </c>
      <c r="W612" s="1" t="s">
        <v>3</v>
      </c>
      <c r="X612" s="11">
        <f>SUM(X610,Y611,X608)</f>
        <v>997382.88784040208</v>
      </c>
    </row>
    <row r="613" spans="1:25" x14ac:dyDescent="0.2">
      <c r="A613" s="1" t="s">
        <v>71</v>
      </c>
      <c r="Y613" s="11">
        <f>(X612*Y606*90)/365</f>
        <v>7377.9008141618788</v>
      </c>
    </row>
    <row r="614" spans="1:25" x14ac:dyDescent="0.2">
      <c r="A614" s="1" t="s">
        <v>20</v>
      </c>
      <c r="B614" s="128"/>
      <c r="C614" s="128">
        <f t="shared" ref="C614" si="166">SUM(C591,C612)</f>
        <v>727576.92126423051</v>
      </c>
      <c r="W614" s="1" t="s">
        <v>0</v>
      </c>
      <c r="X614" s="11">
        <f>SUM(X612,Y613,X608)</f>
        <v>1006502.1374195105</v>
      </c>
    </row>
    <row r="615" spans="1:25" x14ac:dyDescent="0.2">
      <c r="A615" s="1" t="s">
        <v>32</v>
      </c>
      <c r="Y615" s="11">
        <f>(X614*Y606*90)/365</f>
        <v>7445.3582768018587</v>
      </c>
    </row>
    <row r="616" spans="1:25" x14ac:dyDescent="0.2">
      <c r="A616" s="1" t="s">
        <v>20</v>
      </c>
      <c r="B616" s="128"/>
      <c r="C616" s="128">
        <f t="shared" ref="C616" si="167">SUM(C593,C614)</f>
        <v>6251235.5502105616</v>
      </c>
      <c r="X616" s="11">
        <f>X614+Y615</f>
        <v>1013947.4956963124</v>
      </c>
      <c r="Y616" s="11"/>
    </row>
    <row r="617" spans="1:25" x14ac:dyDescent="0.2">
      <c r="A617" s="1" t="s">
        <v>28</v>
      </c>
      <c r="W617" s="1" t="s">
        <v>20</v>
      </c>
      <c r="Y617" s="11">
        <f>SUM(Y609:Y615)</f>
        <v>29378.666039250507</v>
      </c>
    </row>
    <row r="618" spans="1:25" x14ac:dyDescent="0.2">
      <c r="W618" s="1" t="s">
        <v>73</v>
      </c>
    </row>
    <row r="619" spans="1:25" x14ac:dyDescent="0.2">
      <c r="W619" s="1" t="s">
        <v>20</v>
      </c>
      <c r="X619" s="128"/>
      <c r="Y619" s="128">
        <f>SUM(Y596,Y617)</f>
        <v>405150.48982218542</v>
      </c>
    </row>
    <row r="620" spans="1:25" x14ac:dyDescent="0.2">
      <c r="A620" s="1" t="s">
        <v>72</v>
      </c>
      <c r="B620" s="1" t="s">
        <v>100</v>
      </c>
      <c r="W620" s="1" t="s">
        <v>32</v>
      </c>
    </row>
    <row r="621" spans="1:25" x14ac:dyDescent="0.2">
      <c r="A621" s="1" t="s">
        <v>17</v>
      </c>
      <c r="X621" s="128"/>
      <c r="Y621" s="128"/>
    </row>
    <row r="623" spans="1:25" x14ac:dyDescent="0.2">
      <c r="B623" s="203" t="s">
        <v>18</v>
      </c>
      <c r="C623" s="203" t="s">
        <v>19</v>
      </c>
    </row>
    <row r="624" spans="1:25" x14ac:dyDescent="0.2">
      <c r="B624" s="11"/>
      <c r="C624" s="201">
        <v>0.03</v>
      </c>
    </row>
    <row r="625" spans="1:25" x14ac:dyDescent="0.2">
      <c r="A625" s="1" t="s">
        <v>26</v>
      </c>
      <c r="B625" s="11">
        <f>$B$29</f>
        <v>14052.90000000002</v>
      </c>
      <c r="W625" s="1" t="s">
        <v>74</v>
      </c>
      <c r="X625" s="1" t="s">
        <v>100</v>
      </c>
    </row>
    <row r="626" spans="1:25" x14ac:dyDescent="0.2">
      <c r="A626" s="1" t="s">
        <v>1</v>
      </c>
      <c r="B626" s="128">
        <f>$B$612</f>
        <v>2175025.6212642272</v>
      </c>
      <c r="W626" s="1" t="s">
        <v>17</v>
      </c>
    </row>
    <row r="627" spans="1:25" x14ac:dyDescent="0.2">
      <c r="B627" s="11">
        <f t="shared" ref="B627" si="168">SUM(B625:B626)</f>
        <v>2189078.5212642271</v>
      </c>
      <c r="C627" s="11">
        <f t="shared" si="158"/>
        <v>16193.183581954558</v>
      </c>
    </row>
    <row r="628" spans="1:25" x14ac:dyDescent="0.2">
      <c r="A628" s="1" t="s">
        <v>2</v>
      </c>
      <c r="B628" s="128">
        <f t="shared" ref="B628" si="169">B627+C627+B625</f>
        <v>2219324.6048461813</v>
      </c>
      <c r="X628" s="203" t="s">
        <v>18</v>
      </c>
      <c r="Y628" s="203" t="s">
        <v>19</v>
      </c>
    </row>
    <row r="629" spans="1:25" x14ac:dyDescent="0.2">
      <c r="C629" s="11">
        <f t="shared" si="160"/>
        <v>16416.921734478601</v>
      </c>
      <c r="X629" s="11"/>
      <c r="Y629" s="201">
        <v>0.03</v>
      </c>
    </row>
    <row r="630" spans="1:25" x14ac:dyDescent="0.2">
      <c r="A630" s="1" t="s">
        <v>3</v>
      </c>
      <c r="B630" s="11">
        <f t="shared" si="161"/>
        <v>2249794.42658066</v>
      </c>
      <c r="W630" s="1" t="s">
        <v>26</v>
      </c>
      <c r="X630" s="11">
        <f>$X$616</f>
        <v>1013947.4956963124</v>
      </c>
    </row>
    <row r="631" spans="1:25" x14ac:dyDescent="0.2">
      <c r="C631" s="11">
        <f t="shared" si="162"/>
        <v>16642.314936350089</v>
      </c>
      <c r="W631" s="1" t="s">
        <v>1</v>
      </c>
      <c r="X631" s="11">
        <f>M37*3</f>
        <v>1380.7627174532172</v>
      </c>
    </row>
    <row r="632" spans="1:25" x14ac:dyDescent="0.2">
      <c r="A632" s="1" t="s">
        <v>0</v>
      </c>
      <c r="X632" s="11">
        <f>SUM(X630:X631)</f>
        <v>1015328.2584137656</v>
      </c>
      <c r="Y632" s="11">
        <f>(X632*Y629*90)/365</f>
        <v>7510.6473910059376</v>
      </c>
    </row>
    <row r="633" spans="1:25" x14ac:dyDescent="0.2">
      <c r="B633" s="11">
        <f t="shared" si="163"/>
        <v>2280489.6415170101</v>
      </c>
      <c r="C633" s="11">
        <f t="shared" si="164"/>
        <v>16869.375430399799</v>
      </c>
      <c r="W633" s="1" t="s">
        <v>2</v>
      </c>
      <c r="X633" s="11">
        <f>SUM(X631:X632,Y632)</f>
        <v>1024219.6685222246</v>
      </c>
    </row>
    <row r="634" spans="1:25" x14ac:dyDescent="0.2">
      <c r="B634" s="11"/>
      <c r="C634" s="11"/>
      <c r="Y634" s="11">
        <f>(X633*Y629*90)/365</f>
        <v>7576.4194657808384</v>
      </c>
    </row>
    <row r="635" spans="1:25" x14ac:dyDescent="0.2">
      <c r="A635" s="1" t="s">
        <v>20</v>
      </c>
      <c r="B635" s="11">
        <f>SUM(B633,C633)</f>
        <v>2297359.0169474101</v>
      </c>
      <c r="C635" s="11">
        <f t="shared" ref="C635" si="170">SUM(C627:C633)</f>
        <v>66121.795683183052</v>
      </c>
      <c r="W635" s="1" t="s">
        <v>3</v>
      </c>
      <c r="X635" s="11">
        <f>SUM(X633,Y634,X631)</f>
        <v>1033176.8507054587</v>
      </c>
    </row>
    <row r="636" spans="1:25" x14ac:dyDescent="0.2">
      <c r="A636" s="1" t="s">
        <v>73</v>
      </c>
      <c r="Y636" s="11">
        <f>(X635*Y629*90)/365</f>
        <v>7642.6780737116114</v>
      </c>
    </row>
    <row r="637" spans="1:25" x14ac:dyDescent="0.2">
      <c r="A637" s="1" t="s">
        <v>20</v>
      </c>
      <c r="B637" s="128"/>
      <c r="C637" s="128">
        <f t="shared" ref="C637" si="171">SUM(C614,C635)</f>
        <v>793698.71694741352</v>
      </c>
      <c r="W637" s="1" t="s">
        <v>0</v>
      </c>
      <c r="X637" s="11">
        <f>SUM(X635,Y636,X631)</f>
        <v>1042200.2914966234</v>
      </c>
    </row>
    <row r="638" spans="1:25" x14ac:dyDescent="0.2">
      <c r="A638" s="1" t="s">
        <v>32</v>
      </c>
      <c r="Y638" s="11">
        <f>(X637*Y629*90)/365</f>
        <v>7709.426813810639</v>
      </c>
    </row>
    <row r="639" spans="1:25" x14ac:dyDescent="0.2">
      <c r="A639" s="1" t="s">
        <v>20</v>
      </c>
      <c r="B639" s="128"/>
      <c r="C639" s="128">
        <f t="shared" ref="C639" si="172">SUM(C616,C637)</f>
        <v>7044934.2671579756</v>
      </c>
      <c r="X639" s="11">
        <f>X637+Y638</f>
        <v>1049909.7183104341</v>
      </c>
      <c r="Y639" s="11"/>
    </row>
    <row r="640" spans="1:25" x14ac:dyDescent="0.2">
      <c r="A640" s="1" t="s">
        <v>28</v>
      </c>
      <c r="W640" s="1" t="s">
        <v>20</v>
      </c>
      <c r="Y640" s="11">
        <f>SUM(Y632:Y638)</f>
        <v>30439.171744309027</v>
      </c>
    </row>
    <row r="641" spans="1:25" x14ac:dyDescent="0.2">
      <c r="W641" s="1" t="s">
        <v>75</v>
      </c>
    </row>
    <row r="642" spans="1:25" x14ac:dyDescent="0.2">
      <c r="W642" s="1" t="s">
        <v>20</v>
      </c>
      <c r="X642" s="128"/>
      <c r="Y642" s="128">
        <f>SUM(Y619,Y640)</f>
        <v>435589.66156649444</v>
      </c>
    </row>
    <row r="643" spans="1:25" x14ac:dyDescent="0.2">
      <c r="A643" s="1" t="s">
        <v>74</v>
      </c>
      <c r="B643" s="1" t="s">
        <v>100</v>
      </c>
      <c r="W643" s="1" t="s">
        <v>32</v>
      </c>
    </row>
    <row r="644" spans="1:25" x14ac:dyDescent="0.2">
      <c r="A644" s="1" t="s">
        <v>17</v>
      </c>
      <c r="X644" s="128"/>
      <c r="Y644" s="128"/>
    </row>
    <row r="646" spans="1:25" x14ac:dyDescent="0.2">
      <c r="B646" s="203" t="s">
        <v>18</v>
      </c>
      <c r="C646" s="203" t="s">
        <v>19</v>
      </c>
    </row>
    <row r="647" spans="1:25" x14ac:dyDescent="0.2">
      <c r="B647" s="11"/>
      <c r="C647" s="201">
        <v>0.03</v>
      </c>
    </row>
    <row r="648" spans="1:25" x14ac:dyDescent="0.2">
      <c r="A648" s="1" t="s">
        <v>26</v>
      </c>
      <c r="B648" s="11">
        <f>$B$29</f>
        <v>14052.90000000002</v>
      </c>
      <c r="W648" s="1" t="s">
        <v>76</v>
      </c>
      <c r="X648" s="1" t="s">
        <v>100</v>
      </c>
    </row>
    <row r="649" spans="1:25" x14ac:dyDescent="0.2">
      <c r="A649" s="1" t="s">
        <v>1</v>
      </c>
      <c r="B649" s="128">
        <f>$B$635</f>
        <v>2297359.0169474101</v>
      </c>
      <c r="W649" s="1" t="s">
        <v>17</v>
      </c>
    </row>
    <row r="650" spans="1:25" x14ac:dyDescent="0.2">
      <c r="B650" s="11">
        <f t="shared" ref="B650" si="173">SUM(B648:B649)</f>
        <v>2311411.91694741</v>
      </c>
      <c r="C650" s="11">
        <f t="shared" si="158"/>
        <v>17098.115550021936</v>
      </c>
    </row>
    <row r="651" spans="1:25" x14ac:dyDescent="0.2">
      <c r="A651" s="1" t="s">
        <v>2</v>
      </c>
      <c r="B651" s="128">
        <f t="shared" ref="B651" si="174">B650+C650+B648</f>
        <v>2342562.932497432</v>
      </c>
      <c r="X651" s="203" t="s">
        <v>18</v>
      </c>
      <c r="Y651" s="203" t="s">
        <v>19</v>
      </c>
    </row>
    <row r="652" spans="1:25" x14ac:dyDescent="0.2">
      <c r="C652" s="11">
        <f t="shared" si="160"/>
        <v>17328.547719844013</v>
      </c>
      <c r="X652" s="11"/>
      <c r="Y652" s="201">
        <v>0.03</v>
      </c>
    </row>
    <row r="653" spans="1:25" x14ac:dyDescent="0.2">
      <c r="A653" s="1" t="s">
        <v>3</v>
      </c>
      <c r="B653" s="11">
        <f t="shared" si="161"/>
        <v>2373944.380217276</v>
      </c>
      <c r="W653" s="1" t="s">
        <v>26</v>
      </c>
      <c r="X653" s="11">
        <f>$X$639</f>
        <v>1049909.7183104341</v>
      </c>
    </row>
    <row r="654" spans="1:25" x14ac:dyDescent="0.2">
      <c r="C654" s="11">
        <f t="shared" si="162"/>
        <v>17560.684456401767</v>
      </c>
      <c r="W654" s="1" t="s">
        <v>1</v>
      </c>
      <c r="X654" s="11">
        <f>M38*3</f>
        <v>1012.5481509634501</v>
      </c>
    </row>
    <row r="655" spans="1:25" x14ac:dyDescent="0.2">
      <c r="A655" s="1" t="s">
        <v>0</v>
      </c>
      <c r="X655" s="11">
        <f>SUM(X653:X654)</f>
        <v>1050922.2664613975</v>
      </c>
      <c r="Y655" s="11">
        <f>(X655*Y652*90)/365</f>
        <v>7773.9455327281457</v>
      </c>
    </row>
    <row r="656" spans="1:25" x14ac:dyDescent="0.2">
      <c r="B656" s="11">
        <f t="shared" si="163"/>
        <v>2405557.9646736779</v>
      </c>
      <c r="C656" s="11">
        <f t="shared" si="164"/>
        <v>17794.538368818987</v>
      </c>
      <c r="W656" s="1" t="s">
        <v>2</v>
      </c>
      <c r="X656" s="11">
        <f>SUM(X654:X655,Y655)</f>
        <v>1059708.7601450891</v>
      </c>
    </row>
    <row r="657" spans="1:25" x14ac:dyDescent="0.2">
      <c r="B657" s="11"/>
      <c r="C657" s="11"/>
      <c r="Y657" s="11">
        <f>(X656*Y652*90)/365</f>
        <v>7838.9415134020292</v>
      </c>
    </row>
    <row r="658" spans="1:25" x14ac:dyDescent="0.2">
      <c r="A658" s="1" t="s">
        <v>20</v>
      </c>
      <c r="B658" s="11">
        <f>SUM(B656,C656)</f>
        <v>2423352.5030424967</v>
      </c>
      <c r="C658" s="11">
        <f t="shared" ref="C658" si="175">SUM(C650:C656)</f>
        <v>69781.886095086709</v>
      </c>
      <c r="W658" s="1" t="s">
        <v>3</v>
      </c>
      <c r="X658" s="11">
        <f>SUM(X656,Y657,X654)</f>
        <v>1068560.2498094544</v>
      </c>
    </row>
    <row r="659" spans="1:25" x14ac:dyDescent="0.2">
      <c r="A659" s="1" t="s">
        <v>75</v>
      </c>
      <c r="Y659" s="11">
        <f>(X658*Y652*90)/365</f>
        <v>7904.4182862617181</v>
      </c>
    </row>
    <row r="660" spans="1:25" x14ac:dyDescent="0.2">
      <c r="A660" s="1" t="s">
        <v>20</v>
      </c>
      <c r="B660" s="128"/>
      <c r="C660" s="128">
        <f t="shared" ref="C660" si="176">SUM(C637,C658)</f>
        <v>863480.60304250021</v>
      </c>
      <c r="W660" s="1" t="s">
        <v>0</v>
      </c>
      <c r="X660" s="11">
        <f>SUM(X658,Y659,X654)</f>
        <v>1077477.2162466794</v>
      </c>
    </row>
    <row r="661" spans="1:25" x14ac:dyDescent="0.2">
      <c r="A661" s="1" t="s">
        <v>32</v>
      </c>
      <c r="Y661" s="11">
        <f>(X660*Y652*90)/365</f>
        <v>7970.3794078521496</v>
      </c>
    </row>
    <row r="662" spans="1:25" x14ac:dyDescent="0.2">
      <c r="A662" s="1" t="s">
        <v>20</v>
      </c>
      <c r="B662" s="128"/>
      <c r="C662" s="128">
        <f t="shared" ref="C662" si="177">SUM(C639,C660)</f>
        <v>7908414.8702004757</v>
      </c>
      <c r="X662" s="11">
        <f>X660+Y661</f>
        <v>1085447.5956545316</v>
      </c>
      <c r="Y662" s="11"/>
    </row>
    <row r="663" spans="1:25" x14ac:dyDescent="0.2">
      <c r="A663" s="1" t="s">
        <v>28</v>
      </c>
      <c r="W663" s="1" t="s">
        <v>20</v>
      </c>
      <c r="Y663" s="11">
        <f>SUM(Y655:Y661)</f>
        <v>31487.684740244043</v>
      </c>
    </row>
    <row r="664" spans="1:25" x14ac:dyDescent="0.2">
      <c r="W664" s="1" t="s">
        <v>77</v>
      </c>
    </row>
    <row r="665" spans="1:25" x14ac:dyDescent="0.2">
      <c r="W665" s="1" t="s">
        <v>20</v>
      </c>
      <c r="X665" s="128"/>
      <c r="Y665" s="128">
        <f>SUM(Y642,Y663)</f>
        <v>467077.3463067385</v>
      </c>
    </row>
    <row r="666" spans="1:25" x14ac:dyDescent="0.2">
      <c r="A666" s="1" t="s">
        <v>76</v>
      </c>
      <c r="B666" s="1" t="s">
        <v>100</v>
      </c>
      <c r="W666" s="1" t="s">
        <v>32</v>
      </c>
    </row>
    <row r="667" spans="1:25" x14ac:dyDescent="0.2">
      <c r="A667" s="1" t="s">
        <v>17</v>
      </c>
      <c r="X667" s="128"/>
      <c r="Y667" s="128"/>
    </row>
    <row r="669" spans="1:25" x14ac:dyDescent="0.2">
      <c r="B669" s="203" t="s">
        <v>18</v>
      </c>
      <c r="C669" s="203" t="s">
        <v>19</v>
      </c>
    </row>
    <row r="670" spans="1:25" x14ac:dyDescent="0.2">
      <c r="B670" s="11"/>
      <c r="C670" s="201">
        <v>0.03</v>
      </c>
    </row>
    <row r="671" spans="1:25" x14ac:dyDescent="0.2">
      <c r="A671" s="1" t="s">
        <v>26</v>
      </c>
      <c r="B671" s="11">
        <f>$B$29</f>
        <v>14052.90000000002</v>
      </c>
      <c r="W671" s="1" t="s">
        <v>78</v>
      </c>
      <c r="X671" s="1" t="s">
        <v>100</v>
      </c>
    </row>
    <row r="672" spans="1:25" x14ac:dyDescent="0.2">
      <c r="A672" s="1" t="s">
        <v>1</v>
      </c>
      <c r="B672" s="128">
        <f>$B$658</f>
        <v>2423352.5030424967</v>
      </c>
      <c r="W672" s="1" t="s">
        <v>17</v>
      </c>
    </row>
    <row r="673" spans="1:25" x14ac:dyDescent="0.2">
      <c r="B673" s="11">
        <f t="shared" ref="B673" si="178">SUM(B671:B672)</f>
        <v>2437405.4030424966</v>
      </c>
      <c r="C673" s="11">
        <f t="shared" ref="C673:C719" si="179">(B673*C670*90)/365</f>
        <v>18030.122159492439</v>
      </c>
    </row>
    <row r="674" spans="1:25" x14ac:dyDescent="0.2">
      <c r="A674" s="1" t="s">
        <v>2</v>
      </c>
      <c r="B674" s="128">
        <f t="shared" ref="B674" si="180">B673+C673+B671</f>
        <v>2469488.4252019888</v>
      </c>
      <c r="X674" s="203" t="s">
        <v>18</v>
      </c>
      <c r="Y674" s="203" t="s">
        <v>19</v>
      </c>
    </row>
    <row r="675" spans="1:25" x14ac:dyDescent="0.2">
      <c r="C675" s="11">
        <f t="shared" ref="C675:C721" si="181">(B674*C670*90)/365</f>
        <v>18267.448624781831</v>
      </c>
      <c r="X675" s="11"/>
      <c r="Y675" s="201">
        <v>0.03</v>
      </c>
    </row>
    <row r="676" spans="1:25" x14ac:dyDescent="0.2">
      <c r="A676" s="1" t="s">
        <v>3</v>
      </c>
      <c r="B676" s="11">
        <f t="shared" ref="B676:B722" si="182">SUM(B674,B671,C675)</f>
        <v>2501808.7738267705</v>
      </c>
      <c r="W676" s="1" t="s">
        <v>26</v>
      </c>
      <c r="X676" s="11">
        <f>$X$662</f>
        <v>1085447.5956545316</v>
      </c>
    </row>
    <row r="677" spans="1:25" x14ac:dyDescent="0.2">
      <c r="C677" s="11">
        <f t="shared" ref="C677:C723" si="183">(B676*C670*90)/365</f>
        <v>18506.530655704879</v>
      </c>
      <c r="W677" s="1" t="s">
        <v>1</v>
      </c>
      <c r="X677" s="11">
        <f>M39*3</f>
        <v>636.52806333875833</v>
      </c>
    </row>
    <row r="678" spans="1:25" x14ac:dyDescent="0.2">
      <c r="A678" s="1" t="s">
        <v>0</v>
      </c>
      <c r="X678" s="11">
        <f>SUM(X676:X677)</f>
        <v>1086084.1237178703</v>
      </c>
      <c r="Y678" s="11">
        <f>(X678*Y675*90)/365</f>
        <v>8034.0469425705478</v>
      </c>
    </row>
    <row r="679" spans="1:25" x14ac:dyDescent="0.2">
      <c r="B679" s="11">
        <f t="shared" ref="B679:B725" si="184">SUM(B676,C677,B671)</f>
        <v>2534368.2044824753</v>
      </c>
      <c r="C679" s="11">
        <f t="shared" ref="C679:C725" si="185">(B679*C670*90)/365</f>
        <v>18747.381238637488</v>
      </c>
      <c r="W679" s="1" t="s">
        <v>2</v>
      </c>
      <c r="X679" s="11">
        <f>SUM(X677:X678,Y678)</f>
        <v>1094754.6987237795</v>
      </c>
    </row>
    <row r="680" spans="1:25" x14ac:dyDescent="0.2">
      <c r="B680" s="11"/>
      <c r="C680" s="11"/>
      <c r="Y680" s="11">
        <f>(X679*Y675*90)/365</f>
        <v>8098.185442614259</v>
      </c>
    </row>
    <row r="681" spans="1:25" x14ac:dyDescent="0.2">
      <c r="A681" s="1" t="s">
        <v>20</v>
      </c>
      <c r="B681" s="11">
        <f>SUM(B679,C679)</f>
        <v>2553115.5857211128</v>
      </c>
      <c r="C681" s="11">
        <f t="shared" ref="C681" si="186">SUM(C673:C679)</f>
        <v>73551.482678616638</v>
      </c>
      <c r="W681" s="1" t="s">
        <v>3</v>
      </c>
      <c r="X681" s="11">
        <f>SUM(X679,Y680,X677)</f>
        <v>1103489.4122297326</v>
      </c>
    </row>
    <row r="682" spans="1:25" x14ac:dyDescent="0.2">
      <c r="A682" s="1" t="s">
        <v>77</v>
      </c>
      <c r="Y682" s="11">
        <f>(X681*Y675*90)/365</f>
        <v>8162.798391836378</v>
      </c>
    </row>
    <row r="683" spans="1:25" x14ac:dyDescent="0.2">
      <c r="A683" s="1" t="s">
        <v>20</v>
      </c>
      <c r="B683" s="128"/>
      <c r="C683" s="128">
        <f t="shared" ref="C683" si="187">SUM(C660,C681)</f>
        <v>937032.08572111686</v>
      </c>
      <c r="W683" s="1" t="s">
        <v>0</v>
      </c>
      <c r="X683" s="11">
        <f>SUM(X681,Y682,X677)</f>
        <v>1112288.7386849078</v>
      </c>
    </row>
    <row r="684" spans="1:25" x14ac:dyDescent="0.2">
      <c r="A684" s="1" t="s">
        <v>32</v>
      </c>
      <c r="Y684" s="11">
        <f>(X683*Y675*90)/365</f>
        <v>8227.8892998609608</v>
      </c>
    </row>
    <row r="685" spans="1:25" x14ac:dyDescent="0.2">
      <c r="A685" s="1" t="s">
        <v>20</v>
      </c>
      <c r="B685" s="128"/>
      <c r="C685" s="128">
        <f t="shared" ref="C685" si="188">SUM(C662,C683)</f>
        <v>8845446.9559215922</v>
      </c>
      <c r="X685" s="11">
        <f>X683+Y684</f>
        <v>1120516.6279847687</v>
      </c>
      <c r="Y685" s="11"/>
    </row>
    <row r="686" spans="1:25" x14ac:dyDescent="0.2">
      <c r="A686" s="1" t="s">
        <v>28</v>
      </c>
      <c r="W686" s="1" t="s">
        <v>20</v>
      </c>
      <c r="Y686" s="11">
        <f>SUM(Y678:Y684)</f>
        <v>32522.920076882147</v>
      </c>
    </row>
    <row r="687" spans="1:25" x14ac:dyDescent="0.2">
      <c r="W687" s="1" t="s">
        <v>79</v>
      </c>
    </row>
    <row r="688" spans="1:25" x14ac:dyDescent="0.2">
      <c r="W688" s="1" t="s">
        <v>20</v>
      </c>
      <c r="X688" s="128"/>
      <c r="Y688" s="128">
        <f>SUM(Y665,Y686)</f>
        <v>499600.26638362068</v>
      </c>
    </row>
    <row r="689" spans="1:25" x14ac:dyDescent="0.2">
      <c r="A689" s="1" t="s">
        <v>78</v>
      </c>
      <c r="B689" s="1" t="s">
        <v>100</v>
      </c>
      <c r="W689" s="1" t="s">
        <v>32</v>
      </c>
    </row>
    <row r="690" spans="1:25" x14ac:dyDescent="0.2">
      <c r="A690" s="1" t="s">
        <v>17</v>
      </c>
      <c r="X690" s="128"/>
      <c r="Y690" s="128"/>
    </row>
    <row r="692" spans="1:25" x14ac:dyDescent="0.2">
      <c r="B692" s="203" t="s">
        <v>18</v>
      </c>
      <c r="C692" s="203" t="s">
        <v>19</v>
      </c>
    </row>
    <row r="693" spans="1:25" x14ac:dyDescent="0.2">
      <c r="B693" s="11"/>
      <c r="C693" s="201">
        <v>0.03</v>
      </c>
    </row>
    <row r="694" spans="1:25" x14ac:dyDescent="0.2">
      <c r="A694" s="1" t="s">
        <v>26</v>
      </c>
      <c r="B694" s="11">
        <f>$B$29</f>
        <v>14052.90000000002</v>
      </c>
      <c r="W694" s="1" t="s">
        <v>80</v>
      </c>
      <c r="X694" s="1" t="s">
        <v>100</v>
      </c>
    </row>
    <row r="695" spans="1:25" x14ac:dyDescent="0.2">
      <c r="A695" s="1" t="s">
        <v>1</v>
      </c>
      <c r="B695" s="128">
        <f>$B$681</f>
        <v>2553115.5857211128</v>
      </c>
      <c r="W695" s="1" t="s">
        <v>17</v>
      </c>
    </row>
    <row r="696" spans="1:25" x14ac:dyDescent="0.2">
      <c r="B696" s="11">
        <f t="shared" ref="B696" si="189">SUM(B694:B695)</f>
        <v>2567168.4857211127</v>
      </c>
      <c r="C696" s="11">
        <f t="shared" si="179"/>
        <v>18990.013456019187</v>
      </c>
    </row>
    <row r="697" spans="1:25" x14ac:dyDescent="0.2">
      <c r="A697" s="1" t="s">
        <v>2</v>
      </c>
      <c r="B697" s="128">
        <f t="shared" ref="B697" si="190">B696+C696+B694</f>
        <v>2600211.3991771317</v>
      </c>
      <c r="X697" s="203" t="s">
        <v>18</v>
      </c>
      <c r="Y697" s="203" t="s">
        <v>19</v>
      </c>
    </row>
    <row r="698" spans="1:25" x14ac:dyDescent="0.2">
      <c r="C698" s="11">
        <f t="shared" si="181"/>
        <v>19234.440487063712</v>
      </c>
      <c r="X698" s="11"/>
      <c r="Y698" s="201">
        <v>0.03</v>
      </c>
    </row>
    <row r="699" spans="1:25" x14ac:dyDescent="0.2">
      <c r="A699" s="1" t="s">
        <v>3</v>
      </c>
      <c r="B699" s="11">
        <f t="shared" si="182"/>
        <v>2633498.7396641951</v>
      </c>
      <c r="W699" s="1" t="s">
        <v>26</v>
      </c>
      <c r="X699" s="11">
        <f>$X$685</f>
        <v>1120516.6279847687</v>
      </c>
    </row>
    <row r="700" spans="1:25" x14ac:dyDescent="0.2">
      <c r="C700" s="11">
        <f t="shared" si="183"/>
        <v>19480.675608474867</v>
      </c>
      <c r="W700" s="1" t="s">
        <v>1</v>
      </c>
      <c r="X700" s="11">
        <f>M40*3</f>
        <v>252.5210790319361</v>
      </c>
    </row>
    <row r="701" spans="1:25" x14ac:dyDescent="0.2">
      <c r="A701" s="1" t="s">
        <v>0</v>
      </c>
      <c r="X701" s="11">
        <f>SUM(X699:X700)</f>
        <v>1120769.1490638007</v>
      </c>
      <c r="Y701" s="11">
        <f>(X701*Y698*90)/365</f>
        <v>8290.6211026637302</v>
      </c>
    </row>
    <row r="702" spans="1:25" x14ac:dyDescent="0.2">
      <c r="B702" s="11">
        <f t="shared" si="184"/>
        <v>2667032.3152726698</v>
      </c>
      <c r="C702" s="11">
        <f t="shared" si="185"/>
        <v>19728.732195167693</v>
      </c>
      <c r="W702" s="1" t="s">
        <v>2</v>
      </c>
      <c r="X702" s="11">
        <f>SUM(X700:X701,Y701)</f>
        <v>1129312.2912454964</v>
      </c>
    </row>
    <row r="703" spans="1:25" x14ac:dyDescent="0.2">
      <c r="B703" s="11"/>
      <c r="C703" s="11"/>
      <c r="Y703" s="11">
        <f>(X702*Y698*90)/365</f>
        <v>8353.8169489392876</v>
      </c>
    </row>
    <row r="704" spans="1:25" x14ac:dyDescent="0.2">
      <c r="A704" s="1" t="s">
        <v>20</v>
      </c>
      <c r="B704" s="11">
        <f>SUM(B702,C702)</f>
        <v>2686761.0474678376</v>
      </c>
      <c r="C704" s="11">
        <f t="shared" ref="C704" si="191">SUM(C696:C702)</f>
        <v>77433.861746725452</v>
      </c>
      <c r="W704" s="1" t="s">
        <v>3</v>
      </c>
      <c r="X704" s="11">
        <f>SUM(X702,Y703,X700)</f>
        <v>1137918.6292734677</v>
      </c>
    </row>
    <row r="705" spans="1:25" x14ac:dyDescent="0.2">
      <c r="A705" s="1" t="s">
        <v>79</v>
      </c>
      <c r="Y705" s="11">
        <f>(X704*Y698*90)/365</f>
        <v>8417.4802713379795</v>
      </c>
    </row>
    <row r="706" spans="1:25" x14ac:dyDescent="0.2">
      <c r="A706" s="1" t="s">
        <v>20</v>
      </c>
      <c r="B706" s="128"/>
      <c r="C706" s="128">
        <f t="shared" ref="C706" si="192">SUM(C683,C704)</f>
        <v>1014465.9474678424</v>
      </c>
      <c r="W706" s="1" t="s">
        <v>0</v>
      </c>
      <c r="X706" s="11">
        <f>SUM(X704,Y705,X700)</f>
        <v>1146588.6306238377</v>
      </c>
    </row>
    <row r="707" spans="1:25" x14ac:dyDescent="0.2">
      <c r="A707" s="1" t="s">
        <v>32</v>
      </c>
      <c r="Y707" s="11">
        <f>(X706*Y698*90)/365</f>
        <v>8481.6145279023622</v>
      </c>
    </row>
    <row r="708" spans="1:25" x14ac:dyDescent="0.2">
      <c r="A708" s="1" t="s">
        <v>20</v>
      </c>
      <c r="B708" s="128"/>
      <c r="C708" s="128">
        <f t="shared" ref="C708" si="193">SUM(C685,C706)</f>
        <v>9859912.9033894353</v>
      </c>
      <c r="X708" s="11">
        <f>X706+Y707</f>
        <v>1155070.24515174</v>
      </c>
      <c r="Y708" s="11"/>
    </row>
    <row r="709" spans="1:25" x14ac:dyDescent="0.2">
      <c r="A709" s="1" t="s">
        <v>28</v>
      </c>
      <c r="W709" s="1" t="s">
        <v>20</v>
      </c>
      <c r="Y709" s="11">
        <f>SUM(Y701:Y707)</f>
        <v>33543.532850843359</v>
      </c>
    </row>
    <row r="710" spans="1:25" x14ac:dyDescent="0.2">
      <c r="W710" s="1" t="s">
        <v>81</v>
      </c>
    </row>
    <row r="711" spans="1:25" x14ac:dyDescent="0.2">
      <c r="W711" s="1" t="s">
        <v>20</v>
      </c>
      <c r="X711" s="128"/>
      <c r="Y711" s="128">
        <f>SUM(Y688,Y709)</f>
        <v>533143.79923446407</v>
      </c>
    </row>
    <row r="712" spans="1:25" x14ac:dyDescent="0.2">
      <c r="A712" s="1" t="s">
        <v>80</v>
      </c>
      <c r="B712" s="1" t="s">
        <v>100</v>
      </c>
      <c r="W712" s="1" t="s">
        <v>32</v>
      </c>
    </row>
    <row r="713" spans="1:25" x14ac:dyDescent="0.2">
      <c r="A713" s="1" t="s">
        <v>17</v>
      </c>
      <c r="X713" s="128"/>
      <c r="Y713" s="128"/>
    </row>
    <row r="715" spans="1:25" x14ac:dyDescent="0.2">
      <c r="B715" s="203" t="s">
        <v>18</v>
      </c>
      <c r="C715" s="203" t="s">
        <v>19</v>
      </c>
    </row>
    <row r="716" spans="1:25" x14ac:dyDescent="0.2">
      <c r="B716" s="11"/>
      <c r="C716" s="201">
        <v>0.03</v>
      </c>
    </row>
    <row r="717" spans="1:25" x14ac:dyDescent="0.2">
      <c r="A717" s="1" t="s">
        <v>26</v>
      </c>
      <c r="B717" s="11">
        <f>$B$29</f>
        <v>14052.90000000002</v>
      </c>
      <c r="W717" s="1" t="s">
        <v>82</v>
      </c>
      <c r="X717" s="1" t="s">
        <v>100</v>
      </c>
    </row>
    <row r="718" spans="1:25" x14ac:dyDescent="0.2">
      <c r="A718" s="1" t="s">
        <v>1</v>
      </c>
      <c r="B718" s="128">
        <f>$B$704</f>
        <v>2686761.0474678376</v>
      </c>
      <c r="W718" s="1" t="s">
        <v>17</v>
      </c>
    </row>
    <row r="719" spans="1:25" x14ac:dyDescent="0.2">
      <c r="B719" s="11">
        <f t="shared" ref="B719" si="194">SUM(B717:B718)</f>
        <v>2700813.9474678375</v>
      </c>
      <c r="C719" s="11">
        <f t="shared" si="179"/>
        <v>19978.623720994958</v>
      </c>
    </row>
    <row r="720" spans="1:25" x14ac:dyDescent="0.2">
      <c r="A720" s="1" t="s">
        <v>2</v>
      </c>
      <c r="B720" s="128">
        <f t="shared" ref="B720" si="195">B719+C719+B717</f>
        <v>2734845.4711888325</v>
      </c>
      <c r="X720" s="203" t="s">
        <v>18</v>
      </c>
      <c r="Y720" s="203" t="s">
        <v>19</v>
      </c>
    </row>
    <row r="721" spans="1:25" x14ac:dyDescent="0.2">
      <c r="C721" s="11">
        <f t="shared" si="181"/>
        <v>20230.363759479034</v>
      </c>
      <c r="X721" s="11"/>
      <c r="Y721" s="201">
        <v>0.03</v>
      </c>
    </row>
    <row r="722" spans="1:25" x14ac:dyDescent="0.2">
      <c r="A722" s="1" t="s">
        <v>3</v>
      </c>
      <c r="B722" s="11">
        <f t="shared" si="182"/>
        <v>2769128.7349483115</v>
      </c>
      <c r="W722" s="1" t="s">
        <v>26</v>
      </c>
      <c r="X722" s="11">
        <f>$X$708</f>
        <v>1155070.24515174</v>
      </c>
    </row>
    <row r="723" spans="1:25" x14ac:dyDescent="0.2">
      <c r="C723" s="11">
        <f t="shared" si="183"/>
        <v>20483.965984549155</v>
      </c>
      <c r="W723" s="1" t="s">
        <v>1</v>
      </c>
      <c r="X723" s="11">
        <f>M41*3</f>
        <v>-139.65865629216933</v>
      </c>
    </row>
    <row r="724" spans="1:25" x14ac:dyDescent="0.2">
      <c r="A724" s="1" t="s">
        <v>0</v>
      </c>
      <c r="X724" s="11">
        <f>SUM(X722:X723)</f>
        <v>1154930.5864954479</v>
      </c>
      <c r="Y724" s="11">
        <f>(X724*Y721*90)/365</f>
        <v>8543.3221466786563</v>
      </c>
    </row>
    <row r="725" spans="1:25" x14ac:dyDescent="0.2">
      <c r="B725" s="11">
        <f t="shared" si="184"/>
        <v>2803665.6009328607</v>
      </c>
      <c r="C725" s="11">
        <f t="shared" si="185"/>
        <v>20739.444171284173</v>
      </c>
      <c r="W725" s="1" t="s">
        <v>2</v>
      </c>
      <c r="X725" s="11">
        <f>SUM(X723:X724,Y724)</f>
        <v>1163334.2499858344</v>
      </c>
    </row>
    <row r="726" spans="1:25" x14ac:dyDescent="0.2">
      <c r="B726" s="11"/>
      <c r="C726" s="11"/>
      <c r="Y726" s="11">
        <f>(X725*Y721*90)/365</f>
        <v>8605.4862327719256</v>
      </c>
    </row>
    <row r="727" spans="1:25" x14ac:dyDescent="0.2">
      <c r="A727" s="1" t="s">
        <v>20</v>
      </c>
      <c r="B727" s="11">
        <f>SUM(B725,C725)</f>
        <v>2824405.0451041451</v>
      </c>
      <c r="C727" s="11">
        <f t="shared" ref="C727" si="196">SUM(C719:C725)</f>
        <v>81432.397636307316</v>
      </c>
      <c r="W727" s="1" t="s">
        <v>3</v>
      </c>
      <c r="X727" s="11">
        <f>SUM(X725,Y726,X723)</f>
        <v>1171800.0775623142</v>
      </c>
    </row>
    <row r="728" spans="1:25" x14ac:dyDescent="0.2">
      <c r="A728" s="1" t="s">
        <v>81</v>
      </c>
      <c r="Y728" s="11">
        <f>(X727*Y721*90)/365</f>
        <v>8668.1101627897224</v>
      </c>
    </row>
    <row r="729" spans="1:25" x14ac:dyDescent="0.2">
      <c r="A729" s="1" t="s">
        <v>20</v>
      </c>
      <c r="B729" s="128"/>
      <c r="C729" s="128">
        <f t="shared" ref="C729" si="197">SUM(C706,C727)</f>
        <v>1095898.3451041498</v>
      </c>
      <c r="W729" s="1" t="s">
        <v>0</v>
      </c>
      <c r="X729" s="11">
        <f>SUM(X727,Y728,X723)</f>
        <v>1180328.5290688118</v>
      </c>
    </row>
    <row r="730" spans="1:25" x14ac:dyDescent="0.2">
      <c r="A730" s="1" t="s">
        <v>32</v>
      </c>
      <c r="Y730" s="11">
        <f>(X729*Y721*90)/365</f>
        <v>8731.197338317239</v>
      </c>
    </row>
    <row r="731" spans="1:25" x14ac:dyDescent="0.2">
      <c r="A731" s="1" t="s">
        <v>20</v>
      </c>
      <c r="B731" s="128"/>
      <c r="C731" s="128">
        <f t="shared" ref="C731" si="198">SUM(C708,C729)</f>
        <v>10955811.248493586</v>
      </c>
      <c r="X731" s="11">
        <f>X729+Y730</f>
        <v>1189059.7264071291</v>
      </c>
      <c r="Y731" s="11"/>
    </row>
    <row r="732" spans="1:25" x14ac:dyDescent="0.2">
      <c r="A732" s="1" t="s">
        <v>28</v>
      </c>
      <c r="W732" s="1" t="s">
        <v>20</v>
      </c>
      <c r="Y732" s="11">
        <f>SUM(Y724:Y730)</f>
        <v>34548.11588055754</v>
      </c>
    </row>
    <row r="733" spans="1:25" x14ac:dyDescent="0.2">
      <c r="W733" s="1" t="s">
        <v>83</v>
      </c>
    </row>
    <row r="734" spans="1:25" x14ac:dyDescent="0.2">
      <c r="W734" s="1" t="s">
        <v>20</v>
      </c>
      <c r="X734" s="128"/>
      <c r="Y734" s="128">
        <f>SUM(Y711,Y732)</f>
        <v>567691.91511502163</v>
      </c>
    </row>
    <row r="735" spans="1:25" x14ac:dyDescent="0.2">
      <c r="A735" s="1" t="s">
        <v>82</v>
      </c>
      <c r="B735" s="1" t="s">
        <v>100</v>
      </c>
      <c r="W735" s="1" t="s">
        <v>32</v>
      </c>
    </row>
    <row r="736" spans="1:25" x14ac:dyDescent="0.2">
      <c r="A736" s="1" t="s">
        <v>17</v>
      </c>
      <c r="X736" s="128"/>
      <c r="Y736" s="128"/>
    </row>
    <row r="738" spans="1:25" x14ac:dyDescent="0.2">
      <c r="B738" s="203" t="s">
        <v>18</v>
      </c>
      <c r="C738" s="203" t="s">
        <v>19</v>
      </c>
    </row>
    <row r="739" spans="1:25" x14ac:dyDescent="0.2">
      <c r="B739" s="11"/>
      <c r="C739" s="201">
        <v>0.03</v>
      </c>
    </row>
    <row r="740" spans="1:25" x14ac:dyDescent="0.2">
      <c r="A740" s="1" t="s">
        <v>26</v>
      </c>
      <c r="B740" s="11">
        <f>$B$29</f>
        <v>14052.90000000002</v>
      </c>
      <c r="W740" s="1" t="s">
        <v>84</v>
      </c>
      <c r="X740" s="1" t="s">
        <v>100</v>
      </c>
    </row>
    <row r="741" spans="1:25" x14ac:dyDescent="0.2">
      <c r="A741" s="1" t="s">
        <v>1</v>
      </c>
      <c r="B741" s="128">
        <f>$B$727</f>
        <v>2824405.0451041451</v>
      </c>
      <c r="W741" s="1" t="s">
        <v>17</v>
      </c>
    </row>
    <row r="742" spans="1:25" x14ac:dyDescent="0.2">
      <c r="B742" s="11">
        <f t="shared" ref="B742" si="199">SUM(B740:B741)</f>
        <v>2838457.945104145</v>
      </c>
      <c r="C742" s="11">
        <f t="shared" ref="C742:C788" si="200">(B742*C739*90)/365</f>
        <v>20996.812196660798</v>
      </c>
    </row>
    <row r="743" spans="1:25" x14ac:dyDescent="0.2">
      <c r="A743" s="1" t="s">
        <v>2</v>
      </c>
      <c r="B743" s="128">
        <f t="shared" ref="B743" si="201">B742+C742+B740</f>
        <v>2873507.6573008057</v>
      </c>
      <c r="X743" s="203" t="s">
        <v>18</v>
      </c>
      <c r="Y743" s="203" t="s">
        <v>19</v>
      </c>
    </row>
    <row r="744" spans="1:25" x14ac:dyDescent="0.2">
      <c r="C744" s="11">
        <f t="shared" ref="C744:C790" si="202">(B743*C739*90)/365</f>
        <v>21256.084040307327</v>
      </c>
      <c r="X744" s="11"/>
      <c r="Y744" s="201">
        <v>0.03</v>
      </c>
    </row>
    <row r="745" spans="1:25" x14ac:dyDescent="0.2">
      <c r="A745" s="1" t="s">
        <v>3</v>
      </c>
      <c r="B745" s="11">
        <f t="shared" ref="B745:B791" si="203">SUM(B743,B740,C744)</f>
        <v>2908816.641341113</v>
      </c>
      <c r="W745" s="1" t="s">
        <v>26</v>
      </c>
      <c r="X745" s="11">
        <f>$X$731</f>
        <v>1189059.7264071291</v>
      </c>
    </row>
    <row r="746" spans="1:25" x14ac:dyDescent="0.2">
      <c r="C746" s="11">
        <f t="shared" ref="C746:C792" si="204">(B745*C739*90)/365</f>
        <v>21517.273785263027</v>
      </c>
      <c r="W746" s="1" t="s">
        <v>1</v>
      </c>
      <c r="X746" s="11">
        <f>M42*3</f>
        <v>-540.20158485878073</v>
      </c>
    </row>
    <row r="747" spans="1:25" x14ac:dyDescent="0.2">
      <c r="A747" s="1" t="s">
        <v>0</v>
      </c>
      <c r="X747" s="11">
        <f>SUM(X745:X746)</f>
        <v>1188519.5248222703</v>
      </c>
      <c r="Y747" s="11">
        <f>(X747*Y744*90)/365</f>
        <v>8791.7882658085728</v>
      </c>
    </row>
    <row r="748" spans="1:25" x14ac:dyDescent="0.2">
      <c r="B748" s="11">
        <f t="shared" ref="B748:B794" si="205">SUM(B745,C746,B740)</f>
        <v>2944386.8151263758</v>
      </c>
      <c r="C748" s="11">
        <f t="shared" ref="C748:C794" si="206">(B748*C739*90)/365</f>
        <v>21780.395618743052</v>
      </c>
      <c r="W748" s="1" t="s">
        <v>2</v>
      </c>
      <c r="X748" s="11">
        <f>SUM(X746:X747,Y747)</f>
        <v>1196771.1115032199</v>
      </c>
    </row>
    <row r="749" spans="1:25" x14ac:dyDescent="0.2">
      <c r="B749" s="11"/>
      <c r="C749" s="11"/>
      <c r="Y749" s="11">
        <f>(X748*Y744*90)/365</f>
        <v>8852.8274001608061</v>
      </c>
    </row>
    <row r="750" spans="1:25" x14ac:dyDescent="0.2">
      <c r="A750" s="1" t="s">
        <v>20</v>
      </c>
      <c r="B750" s="11">
        <f>SUM(B748,C748)</f>
        <v>2966167.210745119</v>
      </c>
      <c r="C750" s="11">
        <f t="shared" ref="C750" si="207">SUM(C742:C748)</f>
        <v>85550.565640974208</v>
      </c>
      <c r="W750" s="1" t="s">
        <v>3</v>
      </c>
      <c r="X750" s="11">
        <f>SUM(X748,Y749,X746)</f>
        <v>1205083.7373185218</v>
      </c>
    </row>
    <row r="751" spans="1:25" x14ac:dyDescent="0.2">
      <c r="A751" s="1" t="s">
        <v>83</v>
      </c>
      <c r="Y751" s="11">
        <f>(X750*Y744*90)/365</f>
        <v>8914.3180568767366</v>
      </c>
    </row>
    <row r="752" spans="1:25" x14ac:dyDescent="0.2">
      <c r="A752" s="1" t="s">
        <v>20</v>
      </c>
      <c r="B752" s="128"/>
      <c r="C752" s="128">
        <f t="shared" ref="C752" si="208">SUM(C729,C750)</f>
        <v>1181448.9107451239</v>
      </c>
      <c r="W752" s="1" t="s">
        <v>0</v>
      </c>
      <c r="X752" s="11">
        <f>SUM(X750,Y751,X746)</f>
        <v>1213457.8537905398</v>
      </c>
    </row>
    <row r="753" spans="1:25" x14ac:dyDescent="0.2">
      <c r="A753" s="1" t="s">
        <v>32</v>
      </c>
      <c r="Y753" s="11">
        <f>(X752*Y744*90)/365</f>
        <v>8976.2635759848145</v>
      </c>
    </row>
    <row r="754" spans="1:25" x14ac:dyDescent="0.2">
      <c r="A754" s="1" t="s">
        <v>20</v>
      </c>
      <c r="B754" s="128"/>
      <c r="C754" s="128">
        <f t="shared" ref="C754" si="209">SUM(C731,C752)</f>
        <v>12137260.159238709</v>
      </c>
      <c r="X754" s="11">
        <f>X752+Y753</f>
        <v>1222434.1173665246</v>
      </c>
      <c r="Y754" s="11"/>
    </row>
    <row r="755" spans="1:25" x14ac:dyDescent="0.2">
      <c r="A755" s="1" t="s">
        <v>28</v>
      </c>
      <c r="W755" s="1" t="s">
        <v>20</v>
      </c>
      <c r="Y755" s="11">
        <f>SUM(Y747:Y753)</f>
        <v>35535.197298830928</v>
      </c>
    </row>
    <row r="756" spans="1:25" x14ac:dyDescent="0.2">
      <c r="W756" s="1" t="s">
        <v>85</v>
      </c>
    </row>
    <row r="757" spans="1:25" x14ac:dyDescent="0.2">
      <c r="W757" s="1" t="s">
        <v>20</v>
      </c>
      <c r="X757" s="128"/>
      <c r="Y757" s="128">
        <f>SUM(Y734,Y755)</f>
        <v>603227.11241385259</v>
      </c>
    </row>
    <row r="758" spans="1:25" x14ac:dyDescent="0.2">
      <c r="A758" s="1" t="s">
        <v>84</v>
      </c>
      <c r="B758" s="1" t="s">
        <v>100</v>
      </c>
      <c r="W758" s="1" t="s">
        <v>32</v>
      </c>
    </row>
    <row r="759" spans="1:25" x14ac:dyDescent="0.2">
      <c r="A759" s="1" t="s">
        <v>17</v>
      </c>
      <c r="X759" s="128"/>
      <c r="Y759" s="128"/>
    </row>
    <row r="761" spans="1:25" x14ac:dyDescent="0.2">
      <c r="B761" s="203" t="s">
        <v>18</v>
      </c>
      <c r="C761" s="203" t="s">
        <v>19</v>
      </c>
    </row>
    <row r="762" spans="1:25" x14ac:dyDescent="0.2">
      <c r="B762" s="11"/>
      <c r="C762" s="201">
        <v>0.03</v>
      </c>
    </row>
    <row r="763" spans="1:25" x14ac:dyDescent="0.2">
      <c r="A763" s="1" t="s">
        <v>26</v>
      </c>
      <c r="B763" s="11">
        <f>$B$29</f>
        <v>14052.90000000002</v>
      </c>
      <c r="W763" s="1" t="s">
        <v>86</v>
      </c>
      <c r="X763" s="1" t="s">
        <v>100</v>
      </c>
    </row>
    <row r="764" spans="1:25" x14ac:dyDescent="0.2">
      <c r="A764" s="1" t="s">
        <v>1</v>
      </c>
      <c r="B764" s="128">
        <f>$B$750</f>
        <v>2966167.210745119</v>
      </c>
      <c r="W764" s="1" t="s">
        <v>17</v>
      </c>
    </row>
    <row r="765" spans="1:25" x14ac:dyDescent="0.2">
      <c r="B765" s="11">
        <f t="shared" ref="B765" si="210">SUM(B763:B764)</f>
        <v>2980220.1107451189</v>
      </c>
      <c r="C765" s="11">
        <f t="shared" si="200"/>
        <v>22045.463832909099</v>
      </c>
    </row>
    <row r="766" spans="1:25" x14ac:dyDescent="0.2">
      <c r="A766" s="1" t="s">
        <v>2</v>
      </c>
      <c r="B766" s="128">
        <f t="shared" ref="B766" si="211">B765+C765+B763</f>
        <v>3016318.4745780281</v>
      </c>
      <c r="X766" s="203" t="s">
        <v>18</v>
      </c>
      <c r="Y766" s="203" t="s">
        <v>19</v>
      </c>
    </row>
    <row r="767" spans="1:25" x14ac:dyDescent="0.2">
      <c r="C767" s="11">
        <f t="shared" si="202"/>
        <v>22312.492825645684</v>
      </c>
      <c r="X767" s="11"/>
      <c r="Y767" s="201">
        <v>0.03</v>
      </c>
    </row>
    <row r="768" spans="1:25" x14ac:dyDescent="0.2">
      <c r="A768" s="1" t="s">
        <v>3</v>
      </c>
      <c r="B768" s="11">
        <f t="shared" si="203"/>
        <v>3052683.8674036735</v>
      </c>
      <c r="W768" s="1" t="s">
        <v>26</v>
      </c>
      <c r="X768" s="11">
        <f>$X$754</f>
        <v>1222434.1173665246</v>
      </c>
    </row>
    <row r="769" spans="1:25" x14ac:dyDescent="0.2">
      <c r="C769" s="11">
        <f t="shared" si="204"/>
        <v>22581.49710134224</v>
      </c>
      <c r="W769" s="1" t="s">
        <v>1</v>
      </c>
      <c r="X769" s="11">
        <f>M43*3</f>
        <v>-949.3028495062199</v>
      </c>
    </row>
    <row r="770" spans="1:25" x14ac:dyDescent="0.2">
      <c r="A770" s="1" t="s">
        <v>0</v>
      </c>
      <c r="X770" s="11">
        <f>SUM(X768:X769)</f>
        <v>1221484.8145170184</v>
      </c>
      <c r="Y770" s="11">
        <f>(X770*Y767*90)/365</f>
        <v>9035.6410936875327</v>
      </c>
    </row>
    <row r="771" spans="1:25" x14ac:dyDescent="0.2">
      <c r="B771" s="11">
        <f t="shared" si="205"/>
        <v>3089318.2645050157</v>
      </c>
      <c r="C771" s="11">
        <f t="shared" si="206"/>
        <v>22852.491271680934</v>
      </c>
      <c r="W771" s="1" t="s">
        <v>2</v>
      </c>
      <c r="X771" s="11">
        <f>SUM(X769:X770,Y770)</f>
        <v>1229571.1527611997</v>
      </c>
    </row>
    <row r="772" spans="1:25" x14ac:dyDescent="0.2">
      <c r="B772" s="11"/>
      <c r="C772" s="11"/>
      <c r="Y772" s="11">
        <f>(X771*Y767*90)/365</f>
        <v>9095.4578423431212</v>
      </c>
    </row>
    <row r="773" spans="1:25" x14ac:dyDescent="0.2">
      <c r="A773" s="1" t="s">
        <v>20</v>
      </c>
      <c r="B773" s="11">
        <f>SUM(B771,C771)</f>
        <v>3112170.7557766968</v>
      </c>
      <c r="C773" s="11">
        <f t="shared" ref="C773" si="212">SUM(C765:C771)</f>
        <v>89791.945031577969</v>
      </c>
      <c r="W773" s="1" t="s">
        <v>3</v>
      </c>
      <c r="X773" s="11">
        <f>SUM(X771,Y772,X769)</f>
        <v>1237717.3077540365</v>
      </c>
    </row>
    <row r="774" spans="1:25" x14ac:dyDescent="0.2">
      <c r="A774" s="1" t="s">
        <v>85</v>
      </c>
      <c r="Y774" s="11">
        <f>(X773*Y767*90)/365</f>
        <v>9155.7170710572573</v>
      </c>
    </row>
    <row r="775" spans="1:25" x14ac:dyDescent="0.2">
      <c r="A775" s="1" t="s">
        <v>20</v>
      </c>
      <c r="B775" s="128"/>
      <c r="C775" s="128">
        <f t="shared" ref="C775" si="213">SUM(C752,C773)</f>
        <v>1271240.8557767018</v>
      </c>
      <c r="W775" s="1" t="s">
        <v>0</v>
      </c>
      <c r="X775" s="11">
        <f>SUM(X773,Y774,X769)</f>
        <v>1245923.7219755875</v>
      </c>
    </row>
    <row r="776" spans="1:25" x14ac:dyDescent="0.2">
      <c r="A776" s="1" t="s">
        <v>32</v>
      </c>
      <c r="Y776" s="11">
        <f>(X775*Y767*90)/365</f>
        <v>9216.4220529700979</v>
      </c>
    </row>
    <row r="777" spans="1:25" x14ac:dyDescent="0.2">
      <c r="A777" s="1" t="s">
        <v>20</v>
      </c>
      <c r="B777" s="128"/>
      <c r="C777" s="128">
        <f t="shared" ref="C777" si="214">SUM(C754,C775)</f>
        <v>13408501.01501541</v>
      </c>
      <c r="X777" s="11">
        <f>X775+Y776</f>
        <v>1255140.1440285577</v>
      </c>
      <c r="Y777" s="11"/>
    </row>
    <row r="778" spans="1:25" x14ac:dyDescent="0.2">
      <c r="A778" s="1" t="s">
        <v>28</v>
      </c>
      <c r="W778" s="1" t="s">
        <v>20</v>
      </c>
      <c r="Y778" s="11">
        <f>SUM(Y770:Y776)</f>
        <v>36503.238060058007</v>
      </c>
    </row>
    <row r="779" spans="1:25" x14ac:dyDescent="0.2">
      <c r="W779" s="1" t="s">
        <v>87</v>
      </c>
    </row>
    <row r="780" spans="1:25" x14ac:dyDescent="0.2">
      <c r="W780" s="1" t="s">
        <v>20</v>
      </c>
      <c r="X780" s="128"/>
      <c r="Y780" s="128">
        <f>SUM(Y757,Y778)</f>
        <v>639730.35047391057</v>
      </c>
    </row>
    <row r="781" spans="1:25" x14ac:dyDescent="0.2">
      <c r="A781" s="1" t="s">
        <v>86</v>
      </c>
      <c r="B781" s="1" t="s">
        <v>100</v>
      </c>
      <c r="W781" s="1" t="s">
        <v>32</v>
      </c>
    </row>
    <row r="782" spans="1:25" x14ac:dyDescent="0.2">
      <c r="A782" s="1" t="s">
        <v>17</v>
      </c>
      <c r="X782" s="128"/>
      <c r="Y782" s="128"/>
    </row>
    <row r="784" spans="1:25" x14ac:dyDescent="0.2">
      <c r="B784" s="203" t="s">
        <v>18</v>
      </c>
      <c r="C784" s="203" t="s">
        <v>19</v>
      </c>
    </row>
    <row r="785" spans="1:25" x14ac:dyDescent="0.2">
      <c r="B785" s="11"/>
      <c r="C785" s="201">
        <v>0.03</v>
      </c>
    </row>
    <row r="786" spans="1:25" x14ac:dyDescent="0.2">
      <c r="A786" s="1" t="s">
        <v>26</v>
      </c>
      <c r="B786" s="11">
        <f>$B$29</f>
        <v>14052.90000000002</v>
      </c>
      <c r="W786" s="1" t="s">
        <v>88</v>
      </c>
      <c r="X786" s="1" t="s">
        <v>100</v>
      </c>
    </row>
    <row r="787" spans="1:25" x14ac:dyDescent="0.2">
      <c r="A787" s="1" t="s">
        <v>1</v>
      </c>
      <c r="B787" s="128">
        <f>$B$773</f>
        <v>3112170.7557766968</v>
      </c>
      <c r="W787" s="1" t="s">
        <v>17</v>
      </c>
    </row>
    <row r="788" spans="1:25" x14ac:dyDescent="0.2">
      <c r="B788" s="11">
        <f t="shared" ref="B788" si="215">SUM(B786:B787)</f>
        <v>3126223.6557766967</v>
      </c>
      <c r="C788" s="11">
        <f t="shared" si="200"/>
        <v>23125.490056430361</v>
      </c>
    </row>
    <row r="789" spans="1:25" x14ac:dyDescent="0.2">
      <c r="A789" s="1" t="s">
        <v>2</v>
      </c>
      <c r="B789" s="128">
        <f t="shared" ref="B789" si="216">B788+C788+B786</f>
        <v>3163402.0458331271</v>
      </c>
      <c r="X789" s="203" t="s">
        <v>18</v>
      </c>
      <c r="Y789" s="203" t="s">
        <v>19</v>
      </c>
    </row>
    <row r="790" spans="1:25" x14ac:dyDescent="0.2">
      <c r="C790" s="11">
        <f t="shared" si="202"/>
        <v>23400.50828424505</v>
      </c>
      <c r="X790" s="11"/>
      <c r="Y790" s="201">
        <v>0.03</v>
      </c>
    </row>
    <row r="791" spans="1:25" x14ac:dyDescent="0.2">
      <c r="A791" s="1" t="s">
        <v>3</v>
      </c>
      <c r="B791" s="11">
        <f t="shared" si="203"/>
        <v>3200855.4541173722</v>
      </c>
      <c r="W791" s="1" t="s">
        <v>26</v>
      </c>
      <c r="X791" s="11">
        <f>$X$777</f>
        <v>1255140.1440285577</v>
      </c>
    </row>
    <row r="792" spans="1:25" x14ac:dyDescent="0.2">
      <c r="C792" s="11">
        <f t="shared" si="204"/>
        <v>23677.560893470971</v>
      </c>
      <c r="W792" s="1" t="s">
        <v>1</v>
      </c>
      <c r="X792" s="11">
        <f>M44*3</f>
        <v>-1367.162409970465</v>
      </c>
    </row>
    <row r="793" spans="1:25" x14ac:dyDescent="0.2">
      <c r="A793" s="1" t="s">
        <v>0</v>
      </c>
      <c r="X793" s="11">
        <f>SUM(X791:X792)</f>
        <v>1253772.9816185872</v>
      </c>
      <c r="Y793" s="11">
        <f>(X793*Y790*90)/365</f>
        <v>9274.4850695073565</v>
      </c>
    </row>
    <row r="794" spans="1:25" x14ac:dyDescent="0.2">
      <c r="B794" s="11">
        <f t="shared" si="205"/>
        <v>3238585.915010843</v>
      </c>
      <c r="C794" s="11">
        <f t="shared" si="206"/>
        <v>23956.662932956922</v>
      </c>
      <c r="W794" s="1" t="s">
        <v>2</v>
      </c>
      <c r="X794" s="11">
        <f>SUM(X792:X793,Y793)</f>
        <v>1261680.3042781239</v>
      </c>
    </row>
    <row r="795" spans="1:25" x14ac:dyDescent="0.2">
      <c r="B795" s="11"/>
      <c r="C795" s="11"/>
      <c r="Y795" s="11">
        <f>(X794*Y790*90)/365</f>
        <v>9332.9775932902321</v>
      </c>
    </row>
    <row r="796" spans="1:25" x14ac:dyDescent="0.2">
      <c r="A796" s="1" t="s">
        <v>20</v>
      </c>
      <c r="B796" s="11">
        <f>SUM(B794,C794)</f>
        <v>3262542.5779438</v>
      </c>
      <c r="C796" s="11">
        <f t="shared" ref="C796" si="217">SUM(C788:C794)</f>
        <v>94160.222167103304</v>
      </c>
      <c r="W796" s="1" t="s">
        <v>3</v>
      </c>
      <c r="X796" s="11">
        <f>SUM(X794,Y795,X792)</f>
        <v>1269646.1194614435</v>
      </c>
    </row>
    <row r="797" spans="1:25" x14ac:dyDescent="0.2">
      <c r="A797" s="1" t="s">
        <v>87</v>
      </c>
      <c r="Y797" s="11">
        <f>(X796*Y790*90)/365</f>
        <v>9391.9028014956075</v>
      </c>
    </row>
    <row r="798" spans="1:25" x14ac:dyDescent="0.2">
      <c r="A798" s="1" t="s">
        <v>20</v>
      </c>
      <c r="B798" s="128"/>
      <c r="C798" s="128">
        <f t="shared" ref="C798" si="218">SUM(C775,C796)</f>
        <v>1365401.0779438051</v>
      </c>
      <c r="W798" s="1" t="s">
        <v>0</v>
      </c>
      <c r="X798" s="11">
        <f>SUM(X796,Y797,X792)</f>
        <v>1277670.8598529685</v>
      </c>
    </row>
    <row r="799" spans="1:25" x14ac:dyDescent="0.2">
      <c r="A799" s="1" t="s">
        <v>32</v>
      </c>
      <c r="Y799" s="11">
        <f>(X798*Y790*90)/365</f>
        <v>9451.2638948027816</v>
      </c>
    </row>
    <row r="800" spans="1:25" x14ac:dyDescent="0.2">
      <c r="A800" s="1" t="s">
        <v>20</v>
      </c>
      <c r="B800" s="128"/>
      <c r="C800" s="128">
        <f t="shared" ref="C800" si="219">SUM(C777,C798)</f>
        <v>14773902.092959216</v>
      </c>
      <c r="X800" s="11">
        <f>X798+Y799</f>
        <v>1287122.1237477714</v>
      </c>
      <c r="Y800" s="11"/>
    </row>
    <row r="801" spans="1:25" x14ac:dyDescent="0.2">
      <c r="A801" s="1" t="s">
        <v>28</v>
      </c>
      <c r="W801" s="1" t="s">
        <v>20</v>
      </c>
      <c r="Y801" s="11">
        <f>SUM(Y793:Y799)</f>
        <v>37450.629359095976</v>
      </c>
    </row>
    <row r="802" spans="1:25" x14ac:dyDescent="0.2">
      <c r="W802" s="1" t="s">
        <v>89</v>
      </c>
    </row>
    <row r="803" spans="1:25" x14ac:dyDescent="0.2">
      <c r="W803" s="1" t="s">
        <v>20</v>
      </c>
      <c r="X803" s="128"/>
      <c r="Y803" s="128">
        <f>SUM(Y780,Y801)</f>
        <v>677180.97983300651</v>
      </c>
    </row>
    <row r="804" spans="1:25" x14ac:dyDescent="0.2">
      <c r="A804" s="1" t="s">
        <v>88</v>
      </c>
      <c r="B804" s="1" t="s">
        <v>100</v>
      </c>
      <c r="W804" s="1" t="s">
        <v>32</v>
      </c>
    </row>
    <row r="805" spans="1:25" x14ac:dyDescent="0.2">
      <c r="A805" s="1" t="s">
        <v>17</v>
      </c>
      <c r="X805" s="128"/>
      <c r="Y805" s="128"/>
    </row>
    <row r="807" spans="1:25" x14ac:dyDescent="0.2">
      <c r="B807" s="203" t="s">
        <v>18</v>
      </c>
      <c r="C807" s="203" t="s">
        <v>19</v>
      </c>
    </row>
    <row r="808" spans="1:25" x14ac:dyDescent="0.2">
      <c r="B808" s="11"/>
      <c r="C808" s="201">
        <v>0.03</v>
      </c>
    </row>
    <row r="809" spans="1:25" x14ac:dyDescent="0.2">
      <c r="A809" s="1" t="s">
        <v>26</v>
      </c>
      <c r="B809" s="11">
        <f>$B$29</f>
        <v>14052.90000000002</v>
      </c>
      <c r="W809" s="1" t="s">
        <v>90</v>
      </c>
      <c r="X809" s="1" t="s">
        <v>100</v>
      </c>
    </row>
    <row r="810" spans="1:25" x14ac:dyDescent="0.2">
      <c r="A810" s="1" t="s">
        <v>1</v>
      </c>
      <c r="B810" s="128">
        <f>$B$796</f>
        <v>3262542.5779438</v>
      </c>
      <c r="W810" s="1" t="s">
        <v>17</v>
      </c>
    </row>
    <row r="811" spans="1:25" x14ac:dyDescent="0.2">
      <c r="B811" s="11">
        <f t="shared" ref="B811" si="220">SUM(B809:B810)</f>
        <v>3276595.4779437999</v>
      </c>
      <c r="C811" s="11">
        <f t="shared" ref="C811:C857" si="221">(B811*C808*90)/365</f>
        <v>24237.829562871942</v>
      </c>
    </row>
    <row r="812" spans="1:25" x14ac:dyDescent="0.2">
      <c r="A812" s="1" t="s">
        <v>2</v>
      </c>
      <c r="B812" s="128">
        <f t="shared" ref="B812" si="222">B811+C811+B809</f>
        <v>3314886.2075066715</v>
      </c>
      <c r="X812" s="203" t="s">
        <v>18</v>
      </c>
      <c r="Y812" s="203" t="s">
        <v>19</v>
      </c>
    </row>
    <row r="813" spans="1:25" x14ac:dyDescent="0.2">
      <c r="C813" s="11">
        <f t="shared" ref="C813:C859" si="223">(B812*C808*90)/365</f>
        <v>24521.0760555288</v>
      </c>
      <c r="X813" s="11"/>
      <c r="Y813" s="201">
        <v>0.03</v>
      </c>
    </row>
    <row r="814" spans="1:25" x14ac:dyDescent="0.2">
      <c r="A814" s="1" t="s">
        <v>3</v>
      </c>
      <c r="B814" s="11">
        <f t="shared" ref="B814:B860" si="224">SUM(B812,B809,C813)</f>
        <v>3353460.1835622001</v>
      </c>
      <c r="W814" s="1" t="s">
        <v>26</v>
      </c>
      <c r="X814" s="11">
        <f>$X$800</f>
        <v>1287122.1237477714</v>
      </c>
    </row>
    <row r="815" spans="1:25" x14ac:dyDescent="0.2">
      <c r="C815" s="11">
        <f t="shared" ref="C815:C861" si="225">(B814*C808*90)/365</f>
        <v>24806.417796213536</v>
      </c>
      <c r="W815" s="1" t="s">
        <v>1</v>
      </c>
      <c r="X815" s="11">
        <f>M45*3</f>
        <v>-1793.9851627044127</v>
      </c>
    </row>
    <row r="816" spans="1:25" x14ac:dyDescent="0.2">
      <c r="A816" s="1" t="s">
        <v>0</v>
      </c>
      <c r="X816" s="11">
        <f>SUM(X814:X815)</f>
        <v>1285328.1385850669</v>
      </c>
      <c r="Y816" s="11">
        <f>(X816*Y813*90)/365</f>
        <v>9507.9067785744664</v>
      </c>
    </row>
    <row r="817" spans="1:25" x14ac:dyDescent="0.2">
      <c r="B817" s="11">
        <f t="shared" ref="B817:B863" si="226">SUM(B814,C815,B809)</f>
        <v>3392319.5013584136</v>
      </c>
      <c r="C817" s="11">
        <f t="shared" ref="C817:C863" si="227">(B817*C808*90)/365</f>
        <v>25093.870284021141</v>
      </c>
      <c r="W817" s="1" t="s">
        <v>2</v>
      </c>
      <c r="X817" s="11">
        <f>SUM(X815:X816,Y816)</f>
        <v>1293042.0602009369</v>
      </c>
    </row>
    <row r="818" spans="1:25" x14ac:dyDescent="0.2">
      <c r="B818" s="11"/>
      <c r="C818" s="11"/>
      <c r="Y818" s="11">
        <f>(X817*Y813*90)/365</f>
        <v>9564.9686645000802</v>
      </c>
    </row>
    <row r="819" spans="1:25" x14ac:dyDescent="0.2">
      <c r="A819" s="1" t="s">
        <v>20</v>
      </c>
      <c r="B819" s="11">
        <f>SUM(B817,C817)</f>
        <v>3417413.371642435</v>
      </c>
      <c r="C819" s="11">
        <f t="shared" ref="C819" si="228">SUM(C811:C817)</f>
        <v>98659.193698635412</v>
      </c>
      <c r="W819" s="1" t="s">
        <v>3</v>
      </c>
      <c r="X819" s="11">
        <f>SUM(X817,Y818,X815)</f>
        <v>1300813.0437027325</v>
      </c>
    </row>
    <row r="820" spans="1:25" x14ac:dyDescent="0.2">
      <c r="A820" s="1" t="s">
        <v>89</v>
      </c>
      <c r="Y820" s="11">
        <f>(X819*Y813*90)/365</f>
        <v>9622.452652047612</v>
      </c>
    </row>
    <row r="821" spans="1:25" x14ac:dyDescent="0.2">
      <c r="A821" s="1" t="s">
        <v>20</v>
      </c>
      <c r="B821" s="128"/>
      <c r="C821" s="128">
        <f t="shared" ref="C821" si="229">SUM(C798,C819)</f>
        <v>1464060.2716424405</v>
      </c>
      <c r="W821" s="1" t="s">
        <v>0</v>
      </c>
      <c r="X821" s="11">
        <f>SUM(X819,Y820,X815)</f>
        <v>1308641.5111920757</v>
      </c>
    </row>
    <row r="822" spans="1:25" x14ac:dyDescent="0.2">
      <c r="A822" s="1" t="s">
        <v>32</v>
      </c>
      <c r="Y822" s="11">
        <f>(X821*Y813*90)/365</f>
        <v>9680.3618636126139</v>
      </c>
    </row>
    <row r="823" spans="1:25" x14ac:dyDescent="0.2">
      <c r="A823" s="1" t="s">
        <v>20</v>
      </c>
      <c r="B823" s="128"/>
      <c r="C823" s="128">
        <f t="shared" ref="C823" si="230">SUM(C800,C821)</f>
        <v>16237962.364601657</v>
      </c>
      <c r="X823" s="11">
        <f>X821+Y822</f>
        <v>1318321.8730556883</v>
      </c>
      <c r="Y823" s="11"/>
    </row>
    <row r="824" spans="1:25" x14ac:dyDescent="0.2">
      <c r="A824" s="1" t="s">
        <v>28</v>
      </c>
      <c r="W824" s="1" t="s">
        <v>20</v>
      </c>
      <c r="Y824" s="11">
        <f>SUM(Y816:Y822)</f>
        <v>38375.689958734773</v>
      </c>
    </row>
    <row r="825" spans="1:25" x14ac:dyDescent="0.2">
      <c r="W825" s="1" t="s">
        <v>91</v>
      </c>
    </row>
    <row r="826" spans="1:25" x14ac:dyDescent="0.2">
      <c r="W826" s="1" t="s">
        <v>20</v>
      </c>
      <c r="X826" s="128"/>
      <c r="Y826" s="128">
        <f>SUM(Y803,Y824)</f>
        <v>715556.6697917413</v>
      </c>
    </row>
    <row r="827" spans="1:25" x14ac:dyDescent="0.2">
      <c r="A827" s="1" t="s">
        <v>90</v>
      </c>
      <c r="B827" s="1" t="s">
        <v>100</v>
      </c>
      <c r="W827" s="1" t="s">
        <v>32</v>
      </c>
    </row>
    <row r="828" spans="1:25" x14ac:dyDescent="0.2">
      <c r="A828" s="1" t="s">
        <v>17</v>
      </c>
      <c r="X828" s="128"/>
      <c r="Y828" s="128"/>
    </row>
    <row r="830" spans="1:25" x14ac:dyDescent="0.2">
      <c r="B830" s="203" t="s">
        <v>18</v>
      </c>
      <c r="C830" s="203" t="s">
        <v>19</v>
      </c>
    </row>
    <row r="831" spans="1:25" x14ac:dyDescent="0.2">
      <c r="B831" s="11"/>
      <c r="C831" s="201">
        <v>0.03</v>
      </c>
    </row>
    <row r="832" spans="1:25" x14ac:dyDescent="0.2">
      <c r="A832" s="1" t="s">
        <v>26</v>
      </c>
      <c r="B832" s="11">
        <f>$B$29</f>
        <v>14052.90000000002</v>
      </c>
      <c r="W832" s="1" t="s">
        <v>92</v>
      </c>
      <c r="X832" s="1" t="s">
        <v>100</v>
      </c>
    </row>
    <row r="833" spans="1:25" x14ac:dyDescent="0.2">
      <c r="A833" s="1" t="s">
        <v>1</v>
      </c>
      <c r="B833" s="128">
        <f>$B$819</f>
        <v>3417413.371642435</v>
      </c>
      <c r="W833" s="1" t="s">
        <v>17</v>
      </c>
    </row>
    <row r="834" spans="1:25" x14ac:dyDescent="0.2">
      <c r="B834" s="11">
        <f t="shared" ref="B834" si="231">SUM(B832:B833)</f>
        <v>3431466.2716424349</v>
      </c>
      <c r="C834" s="11">
        <f t="shared" si="221"/>
        <v>25383.449132697464</v>
      </c>
    </row>
    <row r="835" spans="1:25" x14ac:dyDescent="0.2">
      <c r="A835" s="1" t="s">
        <v>2</v>
      </c>
      <c r="B835" s="128">
        <f t="shared" ref="B835" si="232">B834+C834+B832</f>
        <v>3470902.6207751324</v>
      </c>
      <c r="X835" s="203" t="s">
        <v>18</v>
      </c>
      <c r="Y835" s="203" t="s">
        <v>19</v>
      </c>
    </row>
    <row r="836" spans="1:25" x14ac:dyDescent="0.2">
      <c r="C836" s="11">
        <f t="shared" si="223"/>
        <v>25675.170071487282</v>
      </c>
      <c r="X836" s="11"/>
      <c r="Y836" s="201">
        <v>0.03</v>
      </c>
    </row>
    <row r="837" spans="1:25" x14ac:dyDescent="0.2">
      <c r="A837" s="1" t="s">
        <v>3</v>
      </c>
      <c r="B837" s="11">
        <f t="shared" si="224"/>
        <v>3510630.6908466197</v>
      </c>
      <c r="W837" s="1" t="s">
        <v>26</v>
      </c>
      <c r="X837" s="11">
        <f>$X$823</f>
        <v>1318321.8730556883</v>
      </c>
    </row>
    <row r="838" spans="1:25" x14ac:dyDescent="0.2">
      <c r="C838" s="11">
        <f t="shared" si="225"/>
        <v>25969.048945988689</v>
      </c>
      <c r="W838" s="1" t="s">
        <v>1</v>
      </c>
      <c r="X838" s="11">
        <f>M46*3</f>
        <v>-2229.9810642302218</v>
      </c>
    </row>
    <row r="839" spans="1:25" x14ac:dyDescent="0.2">
      <c r="A839" s="1" t="s">
        <v>0</v>
      </c>
      <c r="X839" s="11">
        <f>SUM(X837:X838)</f>
        <v>1316091.8919914581</v>
      </c>
      <c r="Y839" s="11">
        <f>(X839*Y836*90)/365</f>
        <v>9735.4742695258556</v>
      </c>
    </row>
    <row r="840" spans="1:25" x14ac:dyDescent="0.2">
      <c r="B840" s="11">
        <f t="shared" si="226"/>
        <v>3550652.6397926081</v>
      </c>
      <c r="C840" s="11">
        <f t="shared" si="227"/>
        <v>26265.101719013812</v>
      </c>
      <c r="W840" s="1" t="s">
        <v>2</v>
      </c>
      <c r="X840" s="11">
        <f>SUM(X838:X839,Y839)</f>
        <v>1323597.3851967538</v>
      </c>
    </row>
    <row r="841" spans="1:25" x14ac:dyDescent="0.2">
      <c r="B841" s="11"/>
      <c r="C841" s="11"/>
      <c r="Y841" s="11">
        <f>(X840*Y836*90)/365</f>
        <v>9790.9943562499593</v>
      </c>
    </row>
    <row r="842" spans="1:25" x14ac:dyDescent="0.2">
      <c r="A842" s="1" t="s">
        <v>20</v>
      </c>
      <c r="B842" s="11">
        <f>SUM(B840,C840)</f>
        <v>3576917.741511622</v>
      </c>
      <c r="C842" s="11">
        <f t="shared" ref="C842" si="233">SUM(C834:C840)</f>
        <v>103292.76986918725</v>
      </c>
      <c r="W842" s="1" t="s">
        <v>3</v>
      </c>
      <c r="X842" s="11">
        <f>SUM(X840,Y841,X838)</f>
        <v>1331158.3984887735</v>
      </c>
    </row>
    <row r="843" spans="1:25" x14ac:dyDescent="0.2">
      <c r="A843" s="1" t="s">
        <v>91</v>
      </c>
      <c r="Y843" s="11">
        <f>(X842*Y836*90)/365</f>
        <v>9846.9251395059946</v>
      </c>
    </row>
    <row r="844" spans="1:25" x14ac:dyDescent="0.2">
      <c r="A844" s="1" t="s">
        <v>20</v>
      </c>
      <c r="B844" s="128"/>
      <c r="C844" s="128">
        <f t="shared" ref="C844" si="234">SUM(C821,C842)</f>
        <v>1567353.0415116276</v>
      </c>
      <c r="W844" s="1" t="s">
        <v>0</v>
      </c>
      <c r="X844" s="11">
        <f>SUM(X842,Y843,X838)</f>
        <v>1338775.3425640492</v>
      </c>
    </row>
    <row r="845" spans="1:25" x14ac:dyDescent="0.2">
      <c r="A845" s="1" t="s">
        <v>32</v>
      </c>
      <c r="Y845" s="11">
        <f>(X844*Y836*90)/365</f>
        <v>9903.2696573231024</v>
      </c>
    </row>
    <row r="846" spans="1:25" x14ac:dyDescent="0.2">
      <c r="A846" s="1" t="s">
        <v>20</v>
      </c>
      <c r="B846" s="128"/>
      <c r="C846" s="128">
        <f t="shared" ref="C846" si="235">SUM(C823,C844)</f>
        <v>17805315.406113286</v>
      </c>
      <c r="X846" s="11">
        <f>X844+Y845</f>
        <v>1348678.6122213723</v>
      </c>
      <c r="Y846" s="11"/>
    </row>
    <row r="847" spans="1:25" x14ac:dyDescent="0.2">
      <c r="A847" s="1" t="s">
        <v>28</v>
      </c>
      <c r="W847" s="1" t="s">
        <v>20</v>
      </c>
      <c r="Y847" s="11">
        <f>SUM(Y839:Y845)</f>
        <v>39276.663422604914</v>
      </c>
    </row>
    <row r="848" spans="1:25" x14ac:dyDescent="0.2">
      <c r="W848" s="1" t="s">
        <v>93</v>
      </c>
    </row>
    <row r="849" spans="1:25" x14ac:dyDescent="0.2">
      <c r="W849" s="1" t="s">
        <v>20</v>
      </c>
      <c r="X849" s="128"/>
      <c r="Y849" s="128">
        <f>SUM(Y826,Y847)</f>
        <v>754833.3332143462</v>
      </c>
    </row>
    <row r="850" spans="1:25" x14ac:dyDescent="0.2">
      <c r="A850" s="1" t="s">
        <v>92</v>
      </c>
      <c r="B850" s="1" t="s">
        <v>100</v>
      </c>
      <c r="W850" s="1" t="s">
        <v>32</v>
      </c>
    </row>
    <row r="851" spans="1:25" x14ac:dyDescent="0.2">
      <c r="A851" s="1" t="s">
        <v>17</v>
      </c>
      <c r="X851" s="128"/>
      <c r="Y851" s="128"/>
    </row>
    <row r="853" spans="1:25" x14ac:dyDescent="0.2">
      <c r="B853" s="203" t="s">
        <v>18</v>
      </c>
      <c r="C853" s="203" t="s">
        <v>19</v>
      </c>
    </row>
    <row r="854" spans="1:25" x14ac:dyDescent="0.2">
      <c r="B854" s="11"/>
      <c r="C854" s="201">
        <v>0.03</v>
      </c>
    </row>
    <row r="855" spans="1:25" x14ac:dyDescent="0.2">
      <c r="A855" s="1" t="s">
        <v>26</v>
      </c>
      <c r="B855" s="11">
        <f>$B$29</f>
        <v>14052.90000000002</v>
      </c>
      <c r="W855" s="1" t="s">
        <v>94</v>
      </c>
      <c r="X855" s="1" t="s">
        <v>100</v>
      </c>
    </row>
    <row r="856" spans="1:25" x14ac:dyDescent="0.2">
      <c r="A856" s="1" t="s">
        <v>1</v>
      </c>
      <c r="B856" s="128">
        <f>$B$842</f>
        <v>3576917.741511622</v>
      </c>
      <c r="W856" s="1" t="s">
        <v>17</v>
      </c>
    </row>
    <row r="857" spans="1:25" x14ac:dyDescent="0.2">
      <c r="B857" s="11">
        <f t="shared" ref="B857" si="236">SUM(B855:B856)</f>
        <v>3590970.6415116219</v>
      </c>
      <c r="C857" s="11">
        <f t="shared" si="221"/>
        <v>26563.344471455835</v>
      </c>
    </row>
    <row r="858" spans="1:25" x14ac:dyDescent="0.2">
      <c r="A858" s="1" t="s">
        <v>2</v>
      </c>
      <c r="B858" s="128">
        <f t="shared" ref="B858" si="237">B857+C857+B855</f>
        <v>3631586.8859830778</v>
      </c>
      <c r="X858" s="203" t="s">
        <v>18</v>
      </c>
      <c r="Y858" s="203" t="s">
        <v>19</v>
      </c>
    </row>
    <row r="859" spans="1:25" x14ac:dyDescent="0.2">
      <c r="C859" s="11">
        <f t="shared" si="223"/>
        <v>26863.79340316249</v>
      </c>
      <c r="X859" s="11"/>
      <c r="Y859" s="201">
        <v>0.03</v>
      </c>
    </row>
    <row r="860" spans="1:25" x14ac:dyDescent="0.2">
      <c r="A860" s="1" t="s">
        <v>3</v>
      </c>
      <c r="B860" s="11">
        <f t="shared" si="224"/>
        <v>3672503.5793862403</v>
      </c>
      <c r="W860" s="1" t="s">
        <v>26</v>
      </c>
      <c r="X860" s="11">
        <f>$X$846</f>
        <v>1348678.6122213723</v>
      </c>
    </row>
    <row r="861" spans="1:25" x14ac:dyDescent="0.2">
      <c r="C861" s="11">
        <f t="shared" si="225"/>
        <v>27166.464833816022</v>
      </c>
      <c r="W861" s="1" t="s">
        <v>1</v>
      </c>
      <c r="X861" s="11">
        <f>M47*3</f>
        <v>-2675.3652580427979</v>
      </c>
    </row>
    <row r="862" spans="1:25" x14ac:dyDescent="0.2">
      <c r="A862" s="1" t="s">
        <v>0</v>
      </c>
      <c r="X862" s="11">
        <f>SUM(X860:X861)</f>
        <v>1346003.2469633296</v>
      </c>
      <c r="Y862" s="11">
        <f>(X862*Y859*90)/365</f>
        <v>9956.7363473999703</v>
      </c>
    </row>
    <row r="863" spans="1:25" x14ac:dyDescent="0.2">
      <c r="B863" s="11">
        <f t="shared" si="226"/>
        <v>3713722.9442200563</v>
      </c>
      <c r="C863" s="11">
        <f t="shared" si="227"/>
        <v>27471.375203819593</v>
      </c>
      <c r="W863" s="1" t="s">
        <v>2</v>
      </c>
      <c r="X863" s="11">
        <f>SUM(X861:X862,Y862)</f>
        <v>1353284.6180526868</v>
      </c>
    </row>
    <row r="864" spans="1:25" x14ac:dyDescent="0.2">
      <c r="B864" s="11"/>
      <c r="C864" s="11"/>
      <c r="Y864" s="11">
        <f>(X863*Y859*90)/365</f>
        <v>10010.598544499326</v>
      </c>
    </row>
    <row r="865" spans="1:25" x14ac:dyDescent="0.2">
      <c r="A865" s="1" t="s">
        <v>20</v>
      </c>
      <c r="B865" s="11">
        <f>SUM(B863,C863)</f>
        <v>3741194.3194238758</v>
      </c>
      <c r="C865" s="11">
        <f t="shared" ref="C865" si="238">SUM(C857:C863)</f>
        <v>108064.97791225395</v>
      </c>
      <c r="W865" s="1" t="s">
        <v>3</v>
      </c>
      <c r="X865" s="11">
        <f>SUM(X863,Y864,X861)</f>
        <v>1360619.8513391435</v>
      </c>
    </row>
    <row r="866" spans="1:25" x14ac:dyDescent="0.2">
      <c r="A866" s="1" t="s">
        <v>93</v>
      </c>
      <c r="Y866" s="11">
        <f>(X865*Y859*90)/365</f>
        <v>10064.859174289555</v>
      </c>
    </row>
    <row r="867" spans="1:25" x14ac:dyDescent="0.2">
      <c r="A867" s="1" t="s">
        <v>20</v>
      </c>
      <c r="B867" s="128"/>
      <c r="C867" s="128">
        <f t="shared" ref="C867" si="239">SUM(C844,C865)</f>
        <v>1675418.0194238815</v>
      </c>
      <c r="W867" s="1" t="s">
        <v>0</v>
      </c>
      <c r="X867" s="11">
        <f>SUM(X865,Y866,X861)</f>
        <v>1368009.3452553903</v>
      </c>
    </row>
    <row r="868" spans="1:25" x14ac:dyDescent="0.2">
      <c r="A868" s="1" t="s">
        <v>32</v>
      </c>
      <c r="Y868" s="11">
        <f>(X867*Y859*90)/365</f>
        <v>10119.52118408097</v>
      </c>
    </row>
    <row r="869" spans="1:25" x14ac:dyDescent="0.2">
      <c r="A869" s="1" t="s">
        <v>20</v>
      </c>
      <c r="B869" s="128"/>
      <c r="C869" s="128">
        <f t="shared" ref="C869" si="240">SUM(C846,C867)</f>
        <v>19480733.425537169</v>
      </c>
      <c r="X869" s="11">
        <f>X867+Y868</f>
        <v>1378128.8664394713</v>
      </c>
      <c r="Y869" s="11"/>
    </row>
    <row r="870" spans="1:25" x14ac:dyDescent="0.2">
      <c r="A870" s="1" t="s">
        <v>28</v>
      </c>
      <c r="W870" s="1" t="s">
        <v>20</v>
      </c>
      <c r="Y870" s="11">
        <f>SUM(Y862:Y868)</f>
        <v>40151.715250269823</v>
      </c>
    </row>
    <row r="871" spans="1:25" x14ac:dyDescent="0.2">
      <c r="W871" s="1" t="s">
        <v>95</v>
      </c>
    </row>
    <row r="872" spans="1:25" x14ac:dyDescent="0.2">
      <c r="W872" s="1" t="s">
        <v>20</v>
      </c>
      <c r="X872" s="128"/>
      <c r="Y872" s="128">
        <f>SUM(Y849,Y870)</f>
        <v>794985.04846461606</v>
      </c>
    </row>
    <row r="873" spans="1:25" x14ac:dyDescent="0.2">
      <c r="A873" s="1" t="s">
        <v>94</v>
      </c>
      <c r="B873" s="1" t="s">
        <v>100</v>
      </c>
      <c r="W873" s="1" t="s">
        <v>32</v>
      </c>
    </row>
    <row r="874" spans="1:25" x14ac:dyDescent="0.2">
      <c r="A874" s="1" t="s">
        <v>17</v>
      </c>
      <c r="X874" s="128"/>
      <c r="Y874" s="128"/>
    </row>
    <row r="876" spans="1:25" x14ac:dyDescent="0.2">
      <c r="B876" s="203" t="s">
        <v>18</v>
      </c>
      <c r="C876" s="203" t="s">
        <v>19</v>
      </c>
    </row>
    <row r="877" spans="1:25" x14ac:dyDescent="0.2">
      <c r="B877" s="11"/>
      <c r="C877" s="201">
        <v>0.03</v>
      </c>
    </row>
    <row r="878" spans="1:25" x14ac:dyDescent="0.2">
      <c r="A878" s="1" t="s">
        <v>26</v>
      </c>
      <c r="B878" s="11">
        <f>$B$29</f>
        <v>14052.90000000002</v>
      </c>
      <c r="W878" s="1" t="s">
        <v>96</v>
      </c>
      <c r="X878" s="1" t="s">
        <v>100</v>
      </c>
    </row>
    <row r="879" spans="1:25" x14ac:dyDescent="0.2">
      <c r="A879" s="1" t="s">
        <v>1</v>
      </c>
      <c r="B879" s="128">
        <f>$B$865</f>
        <v>3741194.3194238758</v>
      </c>
      <c r="W879" s="1" t="s">
        <v>17</v>
      </c>
    </row>
    <row r="880" spans="1:25" x14ac:dyDescent="0.2">
      <c r="B880" s="11">
        <f t="shared" ref="B880" si="241">SUM(B878:B879)</f>
        <v>3755247.2194238757</v>
      </c>
      <c r="C880" s="11">
        <f t="shared" ref="C880:C926" si="242">(B880*C877*90)/365</f>
        <v>27778.541075190311</v>
      </c>
    </row>
    <row r="881" spans="1:25" x14ac:dyDescent="0.2">
      <c r="A881" s="1" t="s">
        <v>2</v>
      </c>
      <c r="B881" s="128">
        <f t="shared" ref="B881" si="243">B880+C880+B878</f>
        <v>3797078.6604990661</v>
      </c>
      <c r="X881" s="203" t="s">
        <v>18</v>
      </c>
      <c r="Y881" s="203" t="s">
        <v>19</v>
      </c>
    </row>
    <row r="882" spans="1:25" x14ac:dyDescent="0.2">
      <c r="C882" s="11">
        <f t="shared" ref="C882:C928" si="244">(B881*C877*90)/365</f>
        <v>28087.979132458844</v>
      </c>
      <c r="X882" s="11"/>
      <c r="Y882" s="201">
        <v>0.03</v>
      </c>
    </row>
    <row r="883" spans="1:25" x14ac:dyDescent="0.2">
      <c r="A883" s="1" t="s">
        <v>3</v>
      </c>
      <c r="B883" s="11">
        <f t="shared" ref="B883:B929" si="245">SUM(B881,B878,C882)</f>
        <v>3839219.5396315251</v>
      </c>
      <c r="W883" s="1" t="s">
        <v>26</v>
      </c>
      <c r="X883" s="11">
        <f>$X$869</f>
        <v>1378128.8664394713</v>
      </c>
    </row>
    <row r="884" spans="1:25" x14ac:dyDescent="0.2">
      <c r="C884" s="11">
        <f t="shared" ref="C884:C930" si="246">(B883*C877*90)/365</f>
        <v>28399.706183575665</v>
      </c>
      <c r="W884" s="1" t="s">
        <v>1</v>
      </c>
      <c r="X884" s="11">
        <f>M48*3</f>
        <v>-3130.3582050984078</v>
      </c>
    </row>
    <row r="885" spans="1:25" x14ac:dyDescent="0.2">
      <c r="A885" s="1" t="s">
        <v>0</v>
      </c>
      <c r="X885" s="11">
        <f>SUM(X883:X884)</f>
        <v>1374998.5082343728</v>
      </c>
      <c r="Y885" s="11">
        <f>(X885*Y882*90)/365</f>
        <v>10171.221841733717</v>
      </c>
    </row>
    <row r="886" spans="1:25" x14ac:dyDescent="0.2">
      <c r="B886" s="11">
        <f t="shared" ref="B886:B932" si="247">SUM(B883,C884,B878)</f>
        <v>3881672.1458151005</v>
      </c>
      <c r="C886" s="11">
        <f t="shared" ref="C886:C932" si="248">(B886*C877*90)/365</f>
        <v>28713.739160824032</v>
      </c>
      <c r="W886" s="1" t="s">
        <v>2</v>
      </c>
      <c r="X886" s="11">
        <f>SUM(X884:X885,Y885)</f>
        <v>1382039.3718710081</v>
      </c>
    </row>
    <row r="887" spans="1:25" x14ac:dyDescent="0.2">
      <c r="B887" s="11"/>
      <c r="C887" s="11"/>
      <c r="Y887" s="11">
        <f>(X886*Y882*90)/365</f>
        <v>10223.304942607456</v>
      </c>
    </row>
    <row r="888" spans="1:25" x14ac:dyDescent="0.2">
      <c r="A888" s="1" t="s">
        <v>20</v>
      </c>
      <c r="B888" s="11">
        <f>SUM(B886,C886)</f>
        <v>3910385.8849759246</v>
      </c>
      <c r="C888" s="11">
        <f t="shared" ref="C888" si="249">SUM(C880:C886)</f>
        <v>112979.96555204884</v>
      </c>
      <c r="W888" s="1" t="s">
        <v>3</v>
      </c>
      <c r="X888" s="11">
        <f>SUM(X886,Y887,X884)</f>
        <v>1389132.3186085171</v>
      </c>
    </row>
    <row r="889" spans="1:25" x14ac:dyDescent="0.2">
      <c r="A889" s="1" t="s">
        <v>95</v>
      </c>
      <c r="Y889" s="11">
        <f>(X888*Y882*90)/365</f>
        <v>10275.773315734235</v>
      </c>
    </row>
    <row r="890" spans="1:25" x14ac:dyDescent="0.2">
      <c r="A890" s="1" t="s">
        <v>20</v>
      </c>
      <c r="B890" s="128"/>
      <c r="C890" s="128">
        <f t="shared" ref="C890" si="250">SUM(C867,C888)</f>
        <v>1788397.9849759303</v>
      </c>
      <c r="W890" s="1" t="s">
        <v>0</v>
      </c>
      <c r="X890" s="11">
        <f>SUM(X888,Y889,X884)</f>
        <v>1396277.7337191529</v>
      </c>
    </row>
    <row r="891" spans="1:25" x14ac:dyDescent="0.2">
      <c r="A891" s="1" t="s">
        <v>32</v>
      </c>
      <c r="Y891" s="11">
        <f>(X890*Y882*90)/365</f>
        <v>10328.629811073184</v>
      </c>
    </row>
    <row r="892" spans="1:25" x14ac:dyDescent="0.2">
      <c r="A892" s="1" t="s">
        <v>20</v>
      </c>
      <c r="B892" s="128"/>
      <c r="C892" s="128">
        <f t="shared" ref="C892" si="251">SUM(C869,C890)</f>
        <v>21269131.410513099</v>
      </c>
      <c r="X892" s="11">
        <f>X890+Y891</f>
        <v>1406606.3635302261</v>
      </c>
      <c r="Y892" s="11"/>
    </row>
    <row r="893" spans="1:25" x14ac:dyDescent="0.2">
      <c r="A893" s="1" t="s">
        <v>28</v>
      </c>
      <c r="W893" s="1" t="s">
        <v>20</v>
      </c>
      <c r="Y893" s="11">
        <f>SUM(Y885:Y891)</f>
        <v>40998.929911148589</v>
      </c>
    </row>
    <row r="894" spans="1:25" x14ac:dyDescent="0.2">
      <c r="W894" s="1" t="s">
        <v>97</v>
      </c>
    </row>
    <row r="895" spans="1:25" x14ac:dyDescent="0.2">
      <c r="W895" s="1" t="s">
        <v>20</v>
      </c>
      <c r="X895" s="128"/>
      <c r="Y895" s="128">
        <f>SUM(Y872,Y893)</f>
        <v>835983.97837576468</v>
      </c>
    </row>
    <row r="896" spans="1:25" x14ac:dyDescent="0.2">
      <c r="A896" s="1" t="s">
        <v>96</v>
      </c>
      <c r="B896" s="1" t="s">
        <v>100</v>
      </c>
      <c r="W896" s="1" t="s">
        <v>32</v>
      </c>
    </row>
    <row r="897" spans="1:25" x14ac:dyDescent="0.2">
      <c r="A897" s="1" t="s">
        <v>17</v>
      </c>
      <c r="X897" s="128"/>
      <c r="Y897" s="128"/>
    </row>
    <row r="899" spans="1:25" x14ac:dyDescent="0.2">
      <c r="B899" s="203" t="s">
        <v>18</v>
      </c>
      <c r="C899" s="203" t="s">
        <v>19</v>
      </c>
    </row>
    <row r="900" spans="1:25" x14ac:dyDescent="0.2">
      <c r="B900" s="11"/>
      <c r="C900" s="201">
        <v>0.03</v>
      </c>
    </row>
    <row r="901" spans="1:25" x14ac:dyDescent="0.2">
      <c r="A901" s="1" t="s">
        <v>26</v>
      </c>
      <c r="B901" s="11">
        <f>$B$29</f>
        <v>14052.90000000002</v>
      </c>
      <c r="W901" s="1" t="s">
        <v>98</v>
      </c>
      <c r="X901" s="1" t="s">
        <v>100</v>
      </c>
    </row>
    <row r="902" spans="1:25" x14ac:dyDescent="0.2">
      <c r="A902" s="1" t="s">
        <v>1</v>
      </c>
      <c r="B902" s="128">
        <f>$B$888</f>
        <v>3910385.8849759246</v>
      </c>
      <c r="W902" s="1" t="s">
        <v>17</v>
      </c>
    </row>
    <row r="903" spans="1:25" x14ac:dyDescent="0.2">
      <c r="B903" s="11">
        <f t="shared" ref="B903" si="252">SUM(B901:B902)</f>
        <v>3924438.7849759245</v>
      </c>
      <c r="C903" s="11">
        <f t="shared" si="242"/>
        <v>29030.095121739712</v>
      </c>
    </row>
    <row r="904" spans="1:25" x14ac:dyDescent="0.2">
      <c r="A904" s="1" t="s">
        <v>2</v>
      </c>
      <c r="B904" s="128">
        <f t="shared" ref="B904" si="253">B903+C903+B901</f>
        <v>3967521.7800976643</v>
      </c>
      <c r="X904" s="203" t="s">
        <v>18</v>
      </c>
      <c r="Y904" s="203" t="s">
        <v>19</v>
      </c>
    </row>
    <row r="905" spans="1:25" x14ac:dyDescent="0.2">
      <c r="C905" s="11">
        <f t="shared" si="244"/>
        <v>29348.791250037513</v>
      </c>
      <c r="X905" s="11"/>
      <c r="Y905" s="201">
        <v>0.03</v>
      </c>
    </row>
    <row r="906" spans="1:25" x14ac:dyDescent="0.2">
      <c r="A906" s="1" t="s">
        <v>3</v>
      </c>
      <c r="B906" s="11">
        <f t="shared" si="245"/>
        <v>4010923.4713477017</v>
      </c>
      <c r="W906" s="1" t="s">
        <v>26</v>
      </c>
      <c r="X906" s="11">
        <f>$X$892</f>
        <v>1406606.3635302261</v>
      </c>
    </row>
    <row r="907" spans="1:25" x14ac:dyDescent="0.2">
      <c r="C907" s="11">
        <f t="shared" si="246"/>
        <v>29669.844856544642</v>
      </c>
      <c r="W907" s="1" t="s">
        <v>1</v>
      </c>
      <c r="X907" s="11">
        <f>M49*3</f>
        <v>-3595.1858179351002</v>
      </c>
    </row>
    <row r="908" spans="1:25" x14ac:dyDescent="0.2">
      <c r="A908" s="1" t="s">
        <v>0</v>
      </c>
      <c r="X908" s="11">
        <f>SUM(X906:X907)</f>
        <v>1403011.177712291</v>
      </c>
      <c r="Y908" s="11">
        <f>(X908*Y905*90)/365</f>
        <v>10378.438848830645</v>
      </c>
    </row>
    <row r="909" spans="1:25" x14ac:dyDescent="0.2">
      <c r="B909" s="11">
        <f t="shared" si="247"/>
        <v>4054646.2162042465</v>
      </c>
      <c r="C909" s="11">
        <f t="shared" si="248"/>
        <v>29993.273380141</v>
      </c>
      <c r="W909" s="1" t="s">
        <v>2</v>
      </c>
      <c r="X909" s="11">
        <f>SUM(X907:X908,Y908)</f>
        <v>1409794.4307431867</v>
      </c>
    </row>
    <row r="910" spans="1:25" x14ac:dyDescent="0.2">
      <c r="B910" s="11"/>
      <c r="C910" s="11"/>
      <c r="Y910" s="11">
        <f>(X909*Y905*90)/365</f>
        <v>10428.616337004394</v>
      </c>
    </row>
    <row r="911" spans="1:25" x14ac:dyDescent="0.2">
      <c r="A911" s="1" t="s">
        <v>20</v>
      </c>
      <c r="B911" s="11">
        <f>SUM(B909,C909)</f>
        <v>4084639.4895843873</v>
      </c>
      <c r="C911" s="11">
        <f t="shared" ref="C911" si="254">SUM(C903:C909)</f>
        <v>118042.00460846286</v>
      </c>
      <c r="W911" s="1" t="s">
        <v>3</v>
      </c>
      <c r="X911" s="11">
        <f>SUM(X909,Y910,X907)</f>
        <v>1416627.861262256</v>
      </c>
    </row>
    <row r="912" spans="1:25" x14ac:dyDescent="0.2">
      <c r="A912" s="1" t="s">
        <v>97</v>
      </c>
      <c r="Y912" s="11">
        <f>(X911*Y905*90)/365</f>
        <v>10479.165001118057</v>
      </c>
    </row>
    <row r="913" spans="1:25" x14ac:dyDescent="0.2">
      <c r="A913" s="1" t="s">
        <v>20</v>
      </c>
      <c r="B913" s="128"/>
      <c r="C913" s="128">
        <f t="shared" ref="C913" si="255">SUM(C890,C911)</f>
        <v>1906439.9895843931</v>
      </c>
      <c r="W913" s="1" t="s">
        <v>0</v>
      </c>
      <c r="X913" s="11">
        <f>SUM(X911,Y912,X907)</f>
        <v>1423511.8404454391</v>
      </c>
    </row>
    <row r="914" spans="1:25" x14ac:dyDescent="0.2">
      <c r="A914" s="1" t="s">
        <v>32</v>
      </c>
      <c r="Y914" s="11">
        <f>(X913*Y905*90)/365</f>
        <v>10530.087586856673</v>
      </c>
    </row>
    <row r="915" spans="1:25" x14ac:dyDescent="0.2">
      <c r="A915" s="1" t="s">
        <v>20</v>
      </c>
      <c r="B915" s="128"/>
      <c r="C915" s="128">
        <f t="shared" ref="C915" si="256">SUM(C892,C913)</f>
        <v>23175571.400097493</v>
      </c>
      <c r="X915" s="11">
        <f>X913+Y914</f>
        <v>1434041.9280322958</v>
      </c>
      <c r="Y915" s="11"/>
    </row>
    <row r="916" spans="1:25" x14ac:dyDescent="0.2">
      <c r="A916" s="1" t="s">
        <v>28</v>
      </c>
      <c r="W916" s="1" t="s">
        <v>20</v>
      </c>
      <c r="Y916" s="11">
        <f>SUM(Y908:Y914)</f>
        <v>41816.307773809764</v>
      </c>
    </row>
    <row r="917" spans="1:25" x14ac:dyDescent="0.2">
      <c r="W917" s="1" t="s">
        <v>99</v>
      </c>
    </row>
    <row r="918" spans="1:25" x14ac:dyDescent="0.2">
      <c r="W918" s="1" t="s">
        <v>20</v>
      </c>
      <c r="X918" s="128"/>
      <c r="Y918" s="128">
        <f>SUM(Y895,Y916)</f>
        <v>877800.28614957444</v>
      </c>
    </row>
    <row r="919" spans="1:25" x14ac:dyDescent="0.2">
      <c r="A919" s="1" t="s">
        <v>98</v>
      </c>
      <c r="B919" s="1" t="s">
        <v>100</v>
      </c>
      <c r="W919" s="1" t="s">
        <v>32</v>
      </c>
    </row>
    <row r="920" spans="1:25" x14ac:dyDescent="0.2">
      <c r="A920" s="1" t="s">
        <v>17</v>
      </c>
      <c r="X920" s="128"/>
      <c r="Y920" s="128"/>
    </row>
    <row r="922" spans="1:25" x14ac:dyDescent="0.2">
      <c r="B922" s="203" t="s">
        <v>18</v>
      </c>
      <c r="C922" s="203" t="s">
        <v>19</v>
      </c>
    </row>
    <row r="923" spans="1:25" x14ac:dyDescent="0.2">
      <c r="B923" s="11"/>
      <c r="C923" s="201">
        <v>0.03</v>
      </c>
    </row>
    <row r="924" spans="1:25" x14ac:dyDescent="0.2">
      <c r="A924" s="1" t="s">
        <v>26</v>
      </c>
      <c r="B924" s="11">
        <f>$B$29</f>
        <v>14052.90000000002</v>
      </c>
    </row>
    <row r="925" spans="1:25" x14ac:dyDescent="0.2">
      <c r="A925" s="1" t="s">
        <v>1</v>
      </c>
      <c r="B925" s="128">
        <f>$B$911</f>
        <v>4084639.4895843873</v>
      </c>
    </row>
    <row r="926" spans="1:25" x14ac:dyDescent="0.2">
      <c r="B926" s="11">
        <f t="shared" ref="B926" si="257">SUM(B924:B925)</f>
        <v>4098692.3895843872</v>
      </c>
      <c r="C926" s="11">
        <f t="shared" si="242"/>
        <v>30319.094388706428</v>
      </c>
    </row>
    <row r="927" spans="1:25" x14ac:dyDescent="0.2">
      <c r="A927" s="1" t="s">
        <v>2</v>
      </c>
      <c r="B927" s="128">
        <f t="shared" ref="B927" si="258">B926+C926+B924</f>
        <v>4143064.3839730937</v>
      </c>
    </row>
    <row r="928" spans="1:25" x14ac:dyDescent="0.2">
      <c r="C928" s="11">
        <f t="shared" si="244"/>
        <v>30647.325580074939</v>
      </c>
    </row>
    <row r="929" spans="1:3" x14ac:dyDescent="0.2">
      <c r="A929" s="1" t="s">
        <v>3</v>
      </c>
      <c r="B929" s="11">
        <f t="shared" si="245"/>
        <v>4187764.6095531685</v>
      </c>
    </row>
    <row r="930" spans="1:3" x14ac:dyDescent="0.2">
      <c r="C930" s="11">
        <f t="shared" si="246"/>
        <v>30977.984782996038</v>
      </c>
    </row>
    <row r="931" spans="1:3" x14ac:dyDescent="0.2">
      <c r="A931" s="1" t="s">
        <v>0</v>
      </c>
    </row>
    <row r="932" spans="1:3" x14ac:dyDescent="0.2">
      <c r="B932" s="11">
        <f t="shared" si="247"/>
        <v>4232795.4943361646</v>
      </c>
      <c r="C932" s="11">
        <f t="shared" si="248"/>
        <v>31311.089958103134</v>
      </c>
    </row>
    <row r="933" spans="1:3" x14ac:dyDescent="0.2">
      <c r="B933" s="11"/>
      <c r="C933" s="11"/>
    </row>
    <row r="934" spans="1:3" x14ac:dyDescent="0.2">
      <c r="A934" s="1" t="s">
        <v>20</v>
      </c>
      <c r="B934" s="11">
        <f>SUM(B932,C932)</f>
        <v>4264106.5842942679</v>
      </c>
      <c r="C934" s="11">
        <f t="shared" ref="C934" si="259">SUM(C926:C932)</f>
        <v>123255.49470988053</v>
      </c>
    </row>
    <row r="935" spans="1:3" x14ac:dyDescent="0.2">
      <c r="A935" s="1" t="s">
        <v>99</v>
      </c>
    </row>
    <row r="936" spans="1:3" x14ac:dyDescent="0.2">
      <c r="A936" s="1" t="s">
        <v>20</v>
      </c>
      <c r="B936" s="128"/>
      <c r="C936" s="128">
        <f t="shared" ref="C936" si="260">SUM(C913,C934)</f>
        <v>2029695.4842942737</v>
      </c>
    </row>
    <row r="937" spans="1:3" x14ac:dyDescent="0.2">
      <c r="A937" s="1" t="s">
        <v>32</v>
      </c>
    </row>
    <row r="938" spans="1:3" x14ac:dyDescent="0.2">
      <c r="A938" s="1" t="s">
        <v>20</v>
      </c>
      <c r="B938" s="128"/>
      <c r="C938" s="128">
        <f t="shared" ref="C938" si="261">SUM(C915,C936)</f>
        <v>25205266.884391766</v>
      </c>
    </row>
    <row r="939" spans="1:3" x14ac:dyDescent="0.2">
      <c r="A939" s="1" t="s">
        <v>28</v>
      </c>
    </row>
    <row r="945" spans="2:3" x14ac:dyDescent="0.2">
      <c r="B945" s="203"/>
      <c r="C945" s="203"/>
    </row>
    <row r="946" spans="2:3" x14ac:dyDescent="0.2">
      <c r="B946" s="11"/>
      <c r="C946" s="201"/>
    </row>
    <row r="947" spans="2:3" x14ac:dyDescent="0.2">
      <c r="B947" s="11"/>
    </row>
    <row r="948" spans="2:3" x14ac:dyDescent="0.2">
      <c r="B948" s="128"/>
    </row>
    <row r="949" spans="2:3" x14ac:dyDescent="0.2">
      <c r="B949" s="11"/>
      <c r="C949" s="11"/>
    </row>
    <row r="950" spans="2:3" x14ac:dyDescent="0.2">
      <c r="B950" s="128"/>
    </row>
    <row r="951" spans="2:3" x14ac:dyDescent="0.2">
      <c r="C951" s="11"/>
    </row>
    <row r="952" spans="2:3" x14ac:dyDescent="0.2">
      <c r="B952" s="11"/>
    </row>
    <row r="953" spans="2:3" x14ac:dyDescent="0.2">
      <c r="C953" s="11"/>
    </row>
    <row r="955" spans="2:3" x14ac:dyDescent="0.2">
      <c r="B955" s="11"/>
      <c r="C955" s="11"/>
    </row>
    <row r="956" spans="2:3" x14ac:dyDescent="0.2">
      <c r="B956" s="11"/>
      <c r="C956" s="11"/>
    </row>
    <row r="957" spans="2:3" x14ac:dyDescent="0.2">
      <c r="C957" s="11"/>
    </row>
    <row r="959" spans="2:3" x14ac:dyDescent="0.2">
      <c r="B959" s="128"/>
      <c r="C959" s="128"/>
    </row>
    <row r="961" spans="2:3" x14ac:dyDescent="0.2">
      <c r="B961" s="128"/>
      <c r="C961" s="128"/>
    </row>
    <row r="968" spans="2:3" x14ac:dyDescent="0.2">
      <c r="B968" s="203"/>
      <c r="C968" s="203"/>
    </row>
    <row r="969" spans="2:3" x14ac:dyDescent="0.2">
      <c r="B969" s="11"/>
      <c r="C969" s="201"/>
    </row>
    <row r="970" spans="2:3" x14ac:dyDescent="0.2">
      <c r="B970" s="11"/>
    </row>
    <row r="971" spans="2:3" x14ac:dyDescent="0.2">
      <c r="B971" s="128"/>
    </row>
    <row r="972" spans="2:3" x14ac:dyDescent="0.2">
      <c r="B972" s="11"/>
      <c r="C972" s="11"/>
    </row>
    <row r="973" spans="2:3" x14ac:dyDescent="0.2">
      <c r="B973" s="128"/>
    </row>
    <row r="974" spans="2:3" x14ac:dyDescent="0.2">
      <c r="C974" s="11"/>
    </row>
    <row r="975" spans="2:3" x14ac:dyDescent="0.2">
      <c r="B975" s="11"/>
    </row>
    <row r="976" spans="2:3" x14ac:dyDescent="0.2">
      <c r="C976" s="11"/>
    </row>
    <row r="978" spans="2:3" x14ac:dyDescent="0.2">
      <c r="B978" s="11"/>
      <c r="C978" s="11"/>
    </row>
    <row r="979" spans="2:3" x14ac:dyDescent="0.2">
      <c r="B979" s="11"/>
      <c r="C979" s="11"/>
    </row>
    <row r="980" spans="2:3" x14ac:dyDescent="0.2">
      <c r="C980" s="11"/>
    </row>
    <row r="982" spans="2:3" x14ac:dyDescent="0.2">
      <c r="B982" s="128"/>
      <c r="C982" s="128"/>
    </row>
    <row r="984" spans="2:3" x14ac:dyDescent="0.2">
      <c r="B984" s="128"/>
      <c r="C984" s="128"/>
    </row>
    <row r="991" spans="2:3" x14ac:dyDescent="0.2">
      <c r="B991" s="203"/>
      <c r="C991" s="203"/>
    </row>
    <row r="992" spans="2:3" x14ac:dyDescent="0.2">
      <c r="B992" s="11"/>
      <c r="C992" s="201"/>
    </row>
    <row r="993" spans="2:3" x14ac:dyDescent="0.2">
      <c r="B993" s="11"/>
    </row>
    <row r="994" spans="2:3" x14ac:dyDescent="0.2">
      <c r="B994" s="128"/>
    </row>
    <row r="995" spans="2:3" x14ac:dyDescent="0.2">
      <c r="B995" s="11"/>
      <c r="C995" s="11"/>
    </row>
    <row r="996" spans="2:3" x14ac:dyDescent="0.2">
      <c r="B996" s="128"/>
    </row>
    <row r="997" spans="2:3" x14ac:dyDescent="0.2">
      <c r="C997" s="11"/>
    </row>
    <row r="998" spans="2:3" x14ac:dyDescent="0.2">
      <c r="B998" s="11"/>
    </row>
    <row r="999" spans="2:3" x14ac:dyDescent="0.2">
      <c r="C999" s="11"/>
    </row>
    <row r="1001" spans="2:3" x14ac:dyDescent="0.2">
      <c r="B1001" s="11"/>
      <c r="C1001" s="11"/>
    </row>
    <row r="1002" spans="2:3" x14ac:dyDescent="0.2">
      <c r="B1002" s="11"/>
      <c r="C1002" s="11"/>
    </row>
    <row r="1003" spans="2:3" x14ac:dyDescent="0.2">
      <c r="C1003" s="11"/>
    </row>
    <row r="1005" spans="2:3" x14ac:dyDescent="0.2">
      <c r="B1005" s="128"/>
      <c r="C1005" s="128"/>
    </row>
    <row r="1007" spans="2:3" x14ac:dyDescent="0.2">
      <c r="B1007" s="128"/>
      <c r="C1007" s="128"/>
    </row>
    <row r="1014" spans="2:3" x14ac:dyDescent="0.2">
      <c r="B1014" s="203"/>
      <c r="C1014" s="203"/>
    </row>
    <row r="1015" spans="2:3" x14ac:dyDescent="0.2">
      <c r="B1015" s="11"/>
      <c r="C1015" s="201"/>
    </row>
    <row r="1016" spans="2:3" x14ac:dyDescent="0.2">
      <c r="B1016" s="11"/>
    </row>
    <row r="1017" spans="2:3" x14ac:dyDescent="0.2">
      <c r="B1017" s="128"/>
    </row>
    <row r="1018" spans="2:3" x14ac:dyDescent="0.2">
      <c r="B1018" s="11"/>
      <c r="C1018" s="11"/>
    </row>
    <row r="1019" spans="2:3" x14ac:dyDescent="0.2">
      <c r="B1019" s="128"/>
    </row>
    <row r="1020" spans="2:3" x14ac:dyDescent="0.2">
      <c r="C1020" s="11"/>
    </row>
    <row r="1021" spans="2:3" x14ac:dyDescent="0.2">
      <c r="B1021" s="11"/>
    </row>
    <row r="1022" spans="2:3" x14ac:dyDescent="0.2">
      <c r="C1022" s="11"/>
    </row>
    <row r="1024" spans="2:3" x14ac:dyDescent="0.2">
      <c r="B1024" s="11"/>
      <c r="C1024" s="11"/>
    </row>
    <row r="1025" spans="2:3" x14ac:dyDescent="0.2">
      <c r="B1025" s="11"/>
      <c r="C1025" s="11"/>
    </row>
    <row r="1026" spans="2:3" x14ac:dyDescent="0.2">
      <c r="C1026" s="11"/>
    </row>
    <row r="1028" spans="2:3" x14ac:dyDescent="0.2">
      <c r="B1028" s="128"/>
      <c r="C1028" s="128"/>
    </row>
    <row r="1030" spans="2:3" x14ac:dyDescent="0.2">
      <c r="B1030" s="128"/>
      <c r="C1030" s="128"/>
    </row>
    <row r="1037" spans="2:3" x14ac:dyDescent="0.2">
      <c r="B1037" s="203"/>
      <c r="C1037" s="203"/>
    </row>
    <row r="1038" spans="2:3" x14ac:dyDescent="0.2">
      <c r="B1038" s="11"/>
      <c r="C1038" s="201"/>
    </row>
    <row r="1039" spans="2:3" x14ac:dyDescent="0.2">
      <c r="B1039" s="11"/>
    </row>
    <row r="1040" spans="2:3" x14ac:dyDescent="0.2">
      <c r="B1040" s="128"/>
    </row>
    <row r="1041" spans="2:3" x14ac:dyDescent="0.2">
      <c r="B1041" s="11"/>
      <c r="C1041" s="11"/>
    </row>
    <row r="1042" spans="2:3" x14ac:dyDescent="0.2">
      <c r="B1042" s="128"/>
    </row>
    <row r="1043" spans="2:3" x14ac:dyDescent="0.2">
      <c r="C1043" s="11"/>
    </row>
    <row r="1044" spans="2:3" x14ac:dyDescent="0.2">
      <c r="B1044" s="11"/>
    </row>
    <row r="1045" spans="2:3" x14ac:dyDescent="0.2">
      <c r="C1045" s="11"/>
    </row>
    <row r="1047" spans="2:3" x14ac:dyDescent="0.2">
      <c r="B1047" s="11"/>
      <c r="C1047" s="11"/>
    </row>
    <row r="1048" spans="2:3" x14ac:dyDescent="0.2">
      <c r="B1048" s="11"/>
      <c r="C1048" s="11"/>
    </row>
    <row r="1049" spans="2:3" x14ac:dyDescent="0.2">
      <c r="C1049" s="11"/>
    </row>
    <row r="1051" spans="2:3" x14ac:dyDescent="0.2">
      <c r="B1051" s="128"/>
      <c r="C1051" s="128"/>
    </row>
    <row r="1053" spans="2:3" x14ac:dyDescent="0.2">
      <c r="B1053" s="128"/>
      <c r="C1053" s="128"/>
    </row>
    <row r="1060" spans="2:3" x14ac:dyDescent="0.2">
      <c r="B1060" s="203"/>
      <c r="C1060" s="203"/>
    </row>
    <row r="1061" spans="2:3" x14ac:dyDescent="0.2">
      <c r="B1061" s="11"/>
      <c r="C1061" s="201"/>
    </row>
    <row r="1062" spans="2:3" x14ac:dyDescent="0.2">
      <c r="B1062" s="11"/>
    </row>
    <row r="1063" spans="2:3" x14ac:dyDescent="0.2">
      <c r="B1063" s="128"/>
    </row>
    <row r="1064" spans="2:3" x14ac:dyDescent="0.2">
      <c r="B1064" s="11"/>
      <c r="C1064" s="11"/>
    </row>
    <row r="1065" spans="2:3" x14ac:dyDescent="0.2">
      <c r="B1065" s="128"/>
    </row>
    <row r="1066" spans="2:3" x14ac:dyDescent="0.2">
      <c r="C1066" s="11"/>
    </row>
    <row r="1067" spans="2:3" x14ac:dyDescent="0.2">
      <c r="B1067" s="11"/>
    </row>
    <row r="1068" spans="2:3" x14ac:dyDescent="0.2">
      <c r="C1068" s="11"/>
    </row>
    <row r="1070" spans="2:3" x14ac:dyDescent="0.2">
      <c r="B1070" s="11"/>
      <c r="C1070" s="11"/>
    </row>
    <row r="1071" spans="2:3" x14ac:dyDescent="0.2">
      <c r="B1071" s="11"/>
      <c r="C1071" s="11"/>
    </row>
    <row r="1072" spans="2:3" x14ac:dyDescent="0.2">
      <c r="C1072" s="11"/>
    </row>
    <row r="1074" spans="2:3" x14ac:dyDescent="0.2">
      <c r="B1074" s="128"/>
      <c r="C1074" s="128"/>
    </row>
    <row r="1076" spans="2:3" x14ac:dyDescent="0.2">
      <c r="B1076" s="128"/>
      <c r="C1076" s="128"/>
    </row>
    <row r="1083" spans="2:3" x14ac:dyDescent="0.2">
      <c r="B1083" s="203"/>
      <c r="C1083" s="203"/>
    </row>
    <row r="1084" spans="2:3" x14ac:dyDescent="0.2">
      <c r="B1084" s="11"/>
      <c r="C1084" s="201"/>
    </row>
    <row r="1085" spans="2:3" x14ac:dyDescent="0.2">
      <c r="B1085" s="11"/>
    </row>
    <row r="1086" spans="2:3" x14ac:dyDescent="0.2">
      <c r="B1086" s="128"/>
    </row>
    <row r="1087" spans="2:3" x14ac:dyDescent="0.2">
      <c r="B1087" s="11"/>
      <c r="C1087" s="11"/>
    </row>
    <row r="1088" spans="2:3" x14ac:dyDescent="0.2">
      <c r="B1088" s="128"/>
    </row>
    <row r="1089" spans="2:3" x14ac:dyDescent="0.2">
      <c r="C1089" s="11"/>
    </row>
    <row r="1090" spans="2:3" x14ac:dyDescent="0.2">
      <c r="B1090" s="11"/>
    </row>
    <row r="1091" spans="2:3" x14ac:dyDescent="0.2">
      <c r="C1091" s="11"/>
    </row>
    <row r="1093" spans="2:3" x14ac:dyDescent="0.2">
      <c r="B1093" s="11"/>
      <c r="C1093" s="11"/>
    </row>
    <row r="1094" spans="2:3" x14ac:dyDescent="0.2">
      <c r="B1094" s="11"/>
      <c r="C1094" s="11"/>
    </row>
    <row r="1095" spans="2:3" x14ac:dyDescent="0.2">
      <c r="C1095" s="11"/>
    </row>
    <row r="1097" spans="2:3" x14ac:dyDescent="0.2">
      <c r="B1097" s="128"/>
      <c r="C1097" s="128"/>
    </row>
    <row r="1099" spans="2:3" x14ac:dyDescent="0.2">
      <c r="B1099" s="128"/>
      <c r="C1099" s="128"/>
    </row>
    <row r="1106" spans="2:3" x14ac:dyDescent="0.2">
      <c r="B1106" s="203"/>
      <c r="C1106" s="203"/>
    </row>
    <row r="1107" spans="2:3" x14ac:dyDescent="0.2">
      <c r="B1107" s="11"/>
      <c r="C1107" s="201"/>
    </row>
    <row r="1108" spans="2:3" x14ac:dyDescent="0.2">
      <c r="B1108" s="11"/>
    </row>
    <row r="1109" spans="2:3" x14ac:dyDescent="0.2">
      <c r="B1109" s="128"/>
    </row>
    <row r="1110" spans="2:3" x14ac:dyDescent="0.2">
      <c r="B1110" s="11"/>
      <c r="C1110" s="11"/>
    </row>
    <row r="1111" spans="2:3" x14ac:dyDescent="0.2">
      <c r="B1111" s="128"/>
    </row>
    <row r="1112" spans="2:3" x14ac:dyDescent="0.2">
      <c r="C1112" s="11"/>
    </row>
    <row r="1113" spans="2:3" x14ac:dyDescent="0.2">
      <c r="B1113" s="11"/>
    </row>
    <row r="1114" spans="2:3" x14ac:dyDescent="0.2">
      <c r="C1114" s="11"/>
    </row>
    <row r="1116" spans="2:3" x14ac:dyDescent="0.2">
      <c r="B1116" s="11"/>
      <c r="C1116" s="11"/>
    </row>
    <row r="1117" spans="2:3" x14ac:dyDescent="0.2">
      <c r="B1117" s="11"/>
      <c r="C1117" s="11"/>
    </row>
    <row r="1118" spans="2:3" x14ac:dyDescent="0.2">
      <c r="C1118" s="11"/>
    </row>
    <row r="1120" spans="2:3" x14ac:dyDescent="0.2">
      <c r="B1120" s="128"/>
      <c r="C1120" s="128"/>
    </row>
    <row r="1122" spans="2:3" x14ac:dyDescent="0.2">
      <c r="B1122" s="128"/>
      <c r="C1122" s="128"/>
    </row>
    <row r="1129" spans="2:3" x14ac:dyDescent="0.2">
      <c r="B1129" s="203"/>
      <c r="C1129" s="203"/>
    </row>
    <row r="1130" spans="2:3" x14ac:dyDescent="0.2">
      <c r="B1130" s="11"/>
      <c r="C1130" s="201"/>
    </row>
    <row r="1131" spans="2:3" x14ac:dyDescent="0.2">
      <c r="B1131" s="11"/>
    </row>
    <row r="1132" spans="2:3" x14ac:dyDescent="0.2">
      <c r="B1132" s="128"/>
    </row>
    <row r="1133" spans="2:3" x14ac:dyDescent="0.2">
      <c r="B1133" s="11"/>
      <c r="C1133" s="11"/>
    </row>
    <row r="1134" spans="2:3" x14ac:dyDescent="0.2">
      <c r="B1134" s="128"/>
    </row>
    <row r="1135" spans="2:3" x14ac:dyDescent="0.2">
      <c r="C1135" s="11"/>
    </row>
    <row r="1136" spans="2:3" x14ac:dyDescent="0.2">
      <c r="B1136" s="11"/>
    </row>
    <row r="1137" spans="2:3" x14ac:dyDescent="0.2">
      <c r="C1137" s="11"/>
    </row>
    <row r="1139" spans="2:3" x14ac:dyDescent="0.2">
      <c r="B1139" s="11"/>
      <c r="C1139" s="11"/>
    </row>
    <row r="1140" spans="2:3" x14ac:dyDescent="0.2">
      <c r="B1140" s="11"/>
      <c r="C1140" s="11"/>
    </row>
    <row r="1141" spans="2:3" x14ac:dyDescent="0.2">
      <c r="C1141" s="11"/>
    </row>
    <row r="1143" spans="2:3" x14ac:dyDescent="0.2">
      <c r="B1143" s="128"/>
      <c r="C1143" s="128"/>
    </row>
    <row r="1145" spans="2:3" x14ac:dyDescent="0.2">
      <c r="B1145" s="128"/>
      <c r="C1145" s="12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กรอกข้อมูลและสรุป</vt:lpstr>
      <vt:lpstr>ผลการวิเคราะห์</vt:lpstr>
      <vt:lpstr>ดอก</vt:lpstr>
      <vt:lpstr>ดอกคำนวณ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2015-01-22T06:30:17Z</cp:lastPrinted>
  <dcterms:created xsi:type="dcterms:W3CDTF">2015-01-19T05:17:12Z</dcterms:created>
  <dcterms:modified xsi:type="dcterms:W3CDTF">2015-01-22T07:43:23Z</dcterms:modified>
</cp:coreProperties>
</file>